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420" windowWidth="20400" windowHeight="7725"/>
  </bookViews>
  <sheets>
    <sheet name="CDIO DDT" sheetId="3" r:id="rId1"/>
    <sheet name="D DT 5 HK" sheetId="4" r:id="rId2"/>
    <sheet name="CHUẨN ĐẦU RA" sheetId="5"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57" i="5" l="1"/>
  <c r="P55" i="5"/>
  <c r="O55" i="5"/>
  <c r="T54" i="5"/>
  <c r="S54" i="5"/>
  <c r="P54" i="5"/>
  <c r="O54" i="5"/>
  <c r="T53" i="5"/>
  <c r="S53" i="5"/>
  <c r="W53" i="5" s="1"/>
  <c r="X53" i="5" s="1"/>
  <c r="P53" i="5"/>
  <c r="O53" i="5"/>
  <c r="W52" i="5"/>
  <c r="W56" i="5" s="1"/>
  <c r="T52" i="5"/>
  <c r="S52" i="5"/>
  <c r="P52" i="5"/>
  <c r="O52" i="5"/>
  <c r="L52" i="5"/>
  <c r="L57" i="5" s="1"/>
  <c r="P51" i="5"/>
  <c r="O51" i="5"/>
  <c r="T50" i="5"/>
  <c r="T57" i="5" s="1"/>
  <c r="S50" i="5"/>
  <c r="S57" i="5" s="1"/>
  <c r="P50" i="5"/>
  <c r="O50" i="5"/>
  <c r="P49" i="5"/>
  <c r="O49" i="5"/>
  <c r="P48" i="5"/>
  <c r="P57" i="5" s="1"/>
  <c r="O48" i="5"/>
  <c r="O57" i="5" s="1"/>
  <c r="E42" i="5"/>
  <c r="E30" i="5"/>
  <c r="E19" i="5"/>
  <c r="E10" i="5"/>
  <c r="E4" i="5"/>
  <c r="E46" i="5" s="1"/>
  <c r="X52" i="5" l="1"/>
  <c r="E22" i="3" l="1"/>
  <c r="H22" i="3"/>
  <c r="G22" i="3"/>
  <c r="F22" i="3"/>
  <c r="E9" i="3"/>
  <c r="I45" i="3" l="1"/>
  <c r="G45" i="3" s="1"/>
  <c r="H45" i="3"/>
  <c r="F45" i="3"/>
  <c r="E53" i="3" l="1"/>
  <c r="H43" i="3"/>
  <c r="I43" i="3"/>
  <c r="F51" i="3"/>
  <c r="H51" i="3"/>
  <c r="B63" i="3" l="1"/>
  <c r="I58" i="3"/>
  <c r="H58" i="3"/>
  <c r="G58" i="3"/>
  <c r="F58" i="3"/>
  <c r="E58" i="3"/>
  <c r="H57" i="3"/>
  <c r="E57" i="3"/>
  <c r="F56" i="3"/>
  <c r="I52" i="3"/>
  <c r="H52" i="3"/>
  <c r="G52" i="3"/>
  <c r="F52" i="3"/>
  <c r="E52" i="3"/>
  <c r="I50" i="3"/>
  <c r="G50" i="3" s="1"/>
  <c r="H50" i="3"/>
  <c r="F50" i="3"/>
  <c r="E50" i="3"/>
  <c r="H49" i="3"/>
  <c r="F49" i="3"/>
  <c r="E49" i="3"/>
  <c r="I48" i="3"/>
  <c r="H48" i="3"/>
  <c r="G48" i="3"/>
  <c r="F48" i="3"/>
  <c r="E48" i="3"/>
  <c r="H47" i="3"/>
  <c r="F47" i="3"/>
  <c r="I46" i="3"/>
  <c r="H46" i="3"/>
  <c r="F46" i="3"/>
  <c r="I44" i="3"/>
  <c r="G44" i="3" s="1"/>
  <c r="H44" i="3"/>
  <c r="F44" i="3"/>
  <c r="E44" i="3"/>
  <c r="I42" i="3"/>
  <c r="G42" i="3" s="1"/>
  <c r="H42" i="3"/>
  <c r="F42" i="3"/>
  <c r="I41" i="3"/>
  <c r="G41" i="3" s="1"/>
  <c r="H41" i="3"/>
  <c r="F41" i="3"/>
  <c r="E41" i="3"/>
  <c r="I40" i="3"/>
  <c r="G40" i="3" s="1"/>
  <c r="H40" i="3"/>
  <c r="F40" i="3"/>
  <c r="E40" i="3"/>
  <c r="I39" i="3"/>
  <c r="G39" i="3" s="1"/>
  <c r="H39" i="3"/>
  <c r="F39" i="3"/>
  <c r="E39" i="3"/>
  <c r="I38" i="3"/>
  <c r="G38" i="3" s="1"/>
  <c r="H38" i="3"/>
  <c r="F38" i="3"/>
  <c r="E38" i="3"/>
  <c r="I37" i="3"/>
  <c r="G37" i="3" s="1"/>
  <c r="H37" i="3"/>
  <c r="F37" i="3"/>
  <c r="I36" i="3"/>
  <c r="G36" i="3" s="1"/>
  <c r="H36" i="3"/>
  <c r="F36" i="3"/>
  <c r="I34" i="3"/>
  <c r="H34" i="3"/>
  <c r="G34" i="3"/>
  <c r="F34" i="3"/>
  <c r="E34" i="3"/>
  <c r="I33" i="3"/>
  <c r="H33" i="3"/>
  <c r="G33" i="3"/>
  <c r="F33" i="3"/>
  <c r="E33" i="3"/>
  <c r="I32" i="3"/>
  <c r="H32" i="3"/>
  <c r="G32" i="3"/>
  <c r="F32" i="3"/>
  <c r="E32" i="3"/>
  <c r="I31" i="3"/>
  <c r="H31" i="3"/>
  <c r="G31" i="3"/>
  <c r="F31" i="3"/>
  <c r="E31" i="3"/>
  <c r="I30" i="3"/>
  <c r="G30" i="3" s="1"/>
  <c r="H30" i="3"/>
  <c r="F30" i="3"/>
  <c r="E30" i="3"/>
  <c r="I29" i="3"/>
  <c r="G29" i="3" s="1"/>
  <c r="H29" i="3"/>
  <c r="F29" i="3"/>
  <c r="E29" i="3"/>
  <c r="I28" i="3"/>
  <c r="G28" i="3" s="1"/>
  <c r="H28" i="3"/>
  <c r="F28" i="3"/>
  <c r="E28" i="3"/>
  <c r="I27" i="3"/>
  <c r="G27" i="3" s="1"/>
  <c r="H27" i="3"/>
  <c r="F27" i="3"/>
  <c r="E27" i="3"/>
  <c r="I26" i="3"/>
  <c r="G26" i="3" s="1"/>
  <c r="H26" i="3"/>
  <c r="F26" i="3"/>
  <c r="E26" i="3"/>
  <c r="I25" i="3"/>
  <c r="G25" i="3" s="1"/>
  <c r="H25" i="3"/>
  <c r="F25" i="3"/>
  <c r="E25" i="3"/>
  <c r="I24" i="3"/>
  <c r="G24" i="3" s="1"/>
  <c r="H24" i="3"/>
  <c r="F24" i="3"/>
  <c r="E24" i="3"/>
  <c r="I23" i="3"/>
  <c r="G23" i="3" s="1"/>
  <c r="H23" i="3"/>
  <c r="F23" i="3"/>
  <c r="E23" i="3"/>
  <c r="E18" i="3"/>
  <c r="I17" i="3"/>
  <c r="E17" i="3"/>
  <c r="E16" i="3"/>
  <c r="E15" i="3"/>
  <c r="E14" i="3"/>
  <c r="E13" i="3"/>
  <c r="E12" i="3"/>
  <c r="I11" i="3"/>
  <c r="F11" i="3"/>
  <c r="F9" i="3" s="1"/>
  <c r="E11" i="3"/>
  <c r="E10" i="3"/>
  <c r="H9" i="3"/>
  <c r="G9" i="3"/>
  <c r="F35" i="3" l="1"/>
  <c r="I9" i="3"/>
  <c r="D22" i="3"/>
  <c r="D9" i="3"/>
  <c r="I22" i="3"/>
  <c r="I35" i="3"/>
  <c r="G49" i="3"/>
  <c r="G35" i="3" s="1"/>
  <c r="E35" i="3"/>
  <c r="H56" i="3"/>
  <c r="H35" i="3" s="1"/>
  <c r="F21" i="3" l="1"/>
  <c r="E61" i="3"/>
  <c r="H21" i="3"/>
  <c r="I21" i="3"/>
  <c r="I59" i="3"/>
  <c r="I61" i="3"/>
  <c r="E21" i="3"/>
  <c r="D35" i="3"/>
  <c r="D21" i="3" s="1"/>
  <c r="E59" i="3"/>
  <c r="F61" i="3"/>
  <c r="G61" i="3"/>
  <c r="G21" i="3"/>
  <c r="F59" i="3"/>
  <c r="H61" i="3"/>
  <c r="H62" i="3" s="1"/>
  <c r="G59" i="3"/>
  <c r="H59" i="3"/>
  <c r="G62" i="3" l="1"/>
  <c r="F62" i="3" s="1"/>
  <c r="G64" i="3" s="1"/>
  <c r="D61" i="3"/>
  <c r="D59" i="3"/>
  <c r="H66" i="3"/>
  <c r="H64" i="3"/>
</calcChain>
</file>

<file path=xl/sharedStrings.xml><?xml version="1.0" encoding="utf-8"?>
<sst xmlns="http://schemas.openxmlformats.org/spreadsheetml/2006/main" count="725" uniqueCount="235">
  <si>
    <t>TONG LT=</t>
  </si>
  <si>
    <t>% tòan khóa</t>
  </si>
  <si>
    <t>% CM</t>
  </si>
  <si>
    <t>TS giờ TH CM</t>
  </si>
  <si>
    <t>TS giờ LTCM</t>
  </si>
  <si>
    <t>TS Gio CM</t>
  </si>
  <si>
    <t>TS hoc phan</t>
  </si>
  <si>
    <t>Các học phần chuyên môn ngành, nghề</t>
  </si>
  <si>
    <t xml:space="preserve">Tổng cộng chuẩn </t>
  </si>
  <si>
    <t>Tổng cộng</t>
  </si>
  <si>
    <t>2(0,2,1)</t>
  </si>
  <si>
    <t>2(2,0,4)</t>
  </si>
  <si>
    <t>6(0,6,0)</t>
  </si>
  <si>
    <t>Thực tập tốt nghiệp</t>
  </si>
  <si>
    <t>DDT863</t>
  </si>
  <si>
    <t>1(0,1,0)</t>
  </si>
  <si>
    <t>3(3,0,6)</t>
  </si>
  <si>
    <t>Vi xử lý</t>
  </si>
  <si>
    <t>DDT837</t>
  </si>
  <si>
    <t>TH Lập trình PLC</t>
  </si>
  <si>
    <t>DDT811</t>
  </si>
  <si>
    <t>Lập trình PLC</t>
  </si>
  <si>
    <t>DDT810</t>
  </si>
  <si>
    <t>Môn học chuyên môn ngành</t>
  </si>
  <si>
    <t>II.2</t>
  </si>
  <si>
    <t>Khí cụ điện</t>
  </si>
  <si>
    <t>DDT815</t>
  </si>
  <si>
    <t xml:space="preserve">Bảo vệ môi trường, sử dụng năng lượng và tài nguyên hiệu quả </t>
  </si>
  <si>
    <t>DDT883</t>
  </si>
  <si>
    <t>TH Điện cơ bản</t>
  </si>
  <si>
    <t>DDT808</t>
  </si>
  <si>
    <t>TH Điện tử cơ bản</t>
  </si>
  <si>
    <t>DDT806</t>
  </si>
  <si>
    <t>Điện tử cơ bản</t>
  </si>
  <si>
    <t>DDT805</t>
  </si>
  <si>
    <t>TH Kỹ thuật số</t>
  </si>
  <si>
    <t>DDT804</t>
  </si>
  <si>
    <t>Kỹ thuật số</t>
  </si>
  <si>
    <t>DDT803</t>
  </si>
  <si>
    <t>TH Đo lường và cảm biến</t>
  </si>
  <si>
    <t>DDT802</t>
  </si>
  <si>
    <t>Mạch điện</t>
  </si>
  <si>
    <t>DDT831</t>
  </si>
  <si>
    <t>Môn học cơ sở</t>
  </si>
  <si>
    <t>II.1</t>
  </si>
  <si>
    <t>Các môn học chuyên môn ngành, nghề</t>
  </si>
  <si>
    <t>II</t>
  </si>
  <si>
    <t>Kỹ năng mềm (*)</t>
  </si>
  <si>
    <t>KT801</t>
  </si>
  <si>
    <t>Tiếng anh 3</t>
  </si>
  <si>
    <t>KHCB803</t>
  </si>
  <si>
    <t>Tiếng anh 2</t>
  </si>
  <si>
    <t>KHCB802</t>
  </si>
  <si>
    <t>Tiếng anh 1</t>
  </si>
  <si>
    <t>KHCB801</t>
  </si>
  <si>
    <t xml:space="preserve">Tin học </t>
  </si>
  <si>
    <t>CNT801</t>
  </si>
  <si>
    <t>Giáo dục quốc phòng và An ninh (*)</t>
  </si>
  <si>
    <t>KHCB807</t>
  </si>
  <si>
    <t>Giáo dục thể chất (*)</t>
  </si>
  <si>
    <t>KHCB805</t>
  </si>
  <si>
    <t>Pháp luật</t>
  </si>
  <si>
    <t>LLCT805</t>
  </si>
  <si>
    <t>Giáo dục Chính trị</t>
  </si>
  <si>
    <t>LLCT801</t>
  </si>
  <si>
    <t>Các môn học chung/đại cương</t>
  </si>
  <si>
    <t>I</t>
  </si>
  <si>
    <t>Kiểm tra</t>
  </si>
  <si>
    <t>Thực hành/thực tập/thí nghiệm/ bài tập/thảo luận</t>
  </si>
  <si>
    <t>Lý thuyết</t>
  </si>
  <si>
    <t>Tổng số</t>
  </si>
  <si>
    <t>Ghi chú</t>
  </si>
  <si>
    <t>Trong đó</t>
  </si>
  <si>
    <t>Số tín chỉ</t>
  </si>
  <si>
    <t>Thời gian đào tạo (giờ)</t>
  </si>
  <si>
    <t>Tên môn học</t>
  </si>
  <si>
    <t>Mã môn học</t>
  </si>
  <si>
    <t>III. DANH MỤC MÔN HỌC, MÔ ĐUN ĐÀO TẠO BẮT BUỘC, THỜI GIAN VÀ PHÂN BỔ THỜI GIAN:</t>
  </si>
  <si>
    <t>CHƯƠNG TRÌNH CƠ ĐIỆN TỬ CLC 2019</t>
  </si>
  <si>
    <t>An toàn lao động</t>
  </si>
  <si>
    <t>Toán kỹ thuật</t>
  </si>
  <si>
    <t>Vật lý kỹ thuật</t>
  </si>
  <si>
    <t>DDT809</t>
  </si>
  <si>
    <t>Máy điện</t>
  </si>
  <si>
    <t xml:space="preserve"> 2(0,2,1)</t>
  </si>
  <si>
    <t>DDT812</t>
  </si>
  <si>
    <t>Trang bị điện</t>
  </si>
  <si>
    <t>DDT813</t>
  </si>
  <si>
    <t>TH Trang bị điện</t>
  </si>
  <si>
    <t>DDT814</t>
  </si>
  <si>
    <t>Điện tử công suất</t>
  </si>
  <si>
    <t>DDT839</t>
  </si>
  <si>
    <t>Điện tử công nghiệp</t>
  </si>
  <si>
    <t>DDT840</t>
  </si>
  <si>
    <t>TH Điện tử công nghiệp</t>
  </si>
  <si>
    <t>DDT818</t>
  </si>
  <si>
    <t>Cung cấp điện</t>
  </si>
  <si>
    <t>DDT820</t>
  </si>
  <si>
    <t>DDT834</t>
  </si>
  <si>
    <t>TH Lập trình hướng đối tượng</t>
  </si>
  <si>
    <t>DDT841</t>
  </si>
  <si>
    <t>DDT842</t>
  </si>
  <si>
    <t xml:space="preserve"> </t>
  </si>
  <si>
    <t>DDT828</t>
  </si>
  <si>
    <t>TH SCADA</t>
  </si>
  <si>
    <t>TH máy điện</t>
  </si>
  <si>
    <t>Đồ án tốt nghiệp</t>
  </si>
  <si>
    <t>DDT846</t>
  </si>
  <si>
    <t>Điện tử tương tự</t>
  </si>
  <si>
    <t>DDT833</t>
  </si>
  <si>
    <t>TH Vẽ Điện-Điện tử</t>
  </si>
  <si>
    <t>TỰ CHỌN 1</t>
  </si>
  <si>
    <t>TỰ CHỌN 2</t>
  </si>
  <si>
    <t>NĂNG LƯỢNG TÁI TẠO</t>
  </si>
  <si>
    <t>QUẢN LÝ TÒA NHÀ</t>
  </si>
  <si>
    <t>TH TĐH QUÁ TRÌNH CÔNG NGHỆ</t>
  </si>
  <si>
    <t>TH Đo lường và mạch điện</t>
  </si>
  <si>
    <t>Năng lượng  tái tạo</t>
  </si>
  <si>
    <t>TH Vi xử lý</t>
  </si>
  <si>
    <t>Đồ án chuyên ngành 1</t>
  </si>
  <si>
    <t>Đồ án chuyên ngành 2</t>
  </si>
  <si>
    <t>T(1.5)</t>
  </si>
  <si>
    <t>T(2.0)</t>
  </si>
  <si>
    <t>U(2.0)</t>
  </si>
  <si>
    <t>U(1.5)</t>
  </si>
  <si>
    <t>U(2.5)</t>
  </si>
  <si>
    <t>T(2.5)</t>
  </si>
  <si>
    <t>U(3.0)</t>
  </si>
  <si>
    <t>STT</t>
  </si>
  <si>
    <t>HK</t>
  </si>
  <si>
    <t>MÔN HỌC</t>
  </si>
  <si>
    <t>TÍN CHỈ</t>
  </si>
  <si>
    <t>CHUẨN ĐẦU RA</t>
  </si>
  <si>
    <r>
      <t xml:space="preserve">Viết báo cáo và diễn giải </t>
    </r>
    <r>
      <rPr>
        <sz val="10"/>
        <color rgb="FF000000"/>
        <rFont val="Times New Roman"/>
        <family val="1"/>
      </rPr>
      <t>các vấn đề kỹ thuật trong phạm vi chuyên ngành</t>
    </r>
  </si>
  <si>
    <r>
      <t xml:space="preserve">Thuyết trình </t>
    </r>
    <r>
      <rPr>
        <sz val="10"/>
        <color rgb="FF000000"/>
        <rFont val="Times New Roman"/>
        <family val="1"/>
      </rPr>
      <t>các vấn đề kỹ thuật và phi kỹ thuật.</t>
    </r>
  </si>
  <si>
    <r>
      <t xml:space="preserve">Sử dụng </t>
    </r>
    <r>
      <rPr>
        <sz val="10"/>
        <color rgb="FF000000"/>
        <rFont val="Times New Roman"/>
        <family val="1"/>
      </rPr>
      <t>các phần mềm chuyên ngành để thiết kế và lập trình điều khiển</t>
    </r>
  </si>
  <si>
    <t>Áp dụng kiến thức cơ bản về đo lường điện, hệ thống đo lường, tiêu chuẩn đo lường để sử dụng các thiết bị đo các đại lượng điện (như điện áp, dòng điện, hệ số công suất, tần số …)</t>
  </si>
  <si>
    <r>
      <t xml:space="preserve">Có kiến thức </t>
    </r>
    <r>
      <rPr>
        <sz val="10"/>
        <color rgb="FF000000"/>
        <rFont val="Times New Roman"/>
        <family val="1"/>
      </rPr>
      <t xml:space="preserve">cơ bản </t>
    </r>
    <r>
      <rPr>
        <sz val="10"/>
        <color rgb="FF000000"/>
        <rFont val="Times New Roman"/>
        <family val="1"/>
      </rPr>
      <t>về khoa học, công nghệ để diễn giải nguyên nhân, kết quả của thí nghiệm</t>
    </r>
  </si>
  <si>
    <t>Chủ động thực hiện nhiệm vụ trong nhóm</t>
  </si>
  <si>
    <t>Phối hợp với các thành viên trong nhóm để hoàn thành các mục tiêu chung</t>
  </si>
  <si>
    <t>Tham gia tổ chức hoạt động và phát triển nhóm</t>
  </si>
  <si>
    <t>Có khả năng tự học</t>
  </si>
  <si>
    <t>Nhận biết năng lực bản thân và biết cách lập kế hoạch nghề nghiệp</t>
  </si>
  <si>
    <t>Hiểu biết về đạo đức và trách nhiệm nghề nghiệp của bản thân đối với xã hội</t>
  </si>
  <si>
    <t>Cam kết bảo vệ môi trường, sử dụng năng lượng và tài nguyên hiệu quả</t>
  </si>
  <si>
    <t>Hiểu biết và tôn trọng sự đa dạng về ngôn ngữ và văn hóa trong các môi trường làm việc đa ngành, đa quốc gia</t>
  </si>
  <si>
    <r>
      <t xml:space="preserve">Đọc, hiểu </t>
    </r>
    <r>
      <rPr>
        <sz val="10"/>
        <color rgb="FF000000"/>
        <rFont val="Times New Roman"/>
        <family val="1"/>
      </rPr>
      <t>tài liệu kỹ thuật liên quan đến chuyên ngành bằng tiếng Anh</t>
    </r>
  </si>
  <si>
    <r>
      <t xml:space="preserve">Giao tiếp </t>
    </r>
    <r>
      <rPr>
        <sz val="10"/>
        <color rgb="FF000000"/>
        <rFont val="Times New Roman"/>
        <family val="1"/>
      </rPr>
      <t>tiếng Anh cơ bản trong các môi trường làm việc đa quốc gia</t>
    </r>
  </si>
  <si>
    <t>Ứng dụng Tin học cơ bản</t>
  </si>
  <si>
    <t>a1</t>
  </si>
  <si>
    <t>a2</t>
  </si>
  <si>
    <t>a3</t>
  </si>
  <si>
    <t>a4</t>
  </si>
  <si>
    <t>a5</t>
  </si>
  <si>
    <t>a6</t>
  </si>
  <si>
    <t>a7</t>
  </si>
  <si>
    <t>b1</t>
  </si>
  <si>
    <t>b2</t>
  </si>
  <si>
    <t>b3</t>
  </si>
  <si>
    <t>b4</t>
  </si>
  <si>
    <t>b5</t>
  </si>
  <si>
    <t>c1</t>
  </si>
  <si>
    <t>c2</t>
  </si>
  <si>
    <t>c3</t>
  </si>
  <si>
    <t>c4</t>
  </si>
  <si>
    <t>d1</t>
  </si>
  <si>
    <t>d2</t>
  </si>
  <si>
    <t>e1</t>
  </si>
  <si>
    <t>e2</t>
  </si>
  <si>
    <t>e3</t>
  </si>
  <si>
    <t>f1</t>
  </si>
  <si>
    <t>f2</t>
  </si>
  <si>
    <t>f3</t>
  </si>
  <si>
    <t>f4</t>
  </si>
  <si>
    <t>f5</t>
  </si>
  <si>
    <t>g1</t>
  </si>
  <si>
    <t>g2</t>
  </si>
  <si>
    <t>g3</t>
  </si>
  <si>
    <t>GIÁO DỤC CHÍNH TRỊ</t>
  </si>
  <si>
    <t>CH</t>
  </si>
  <si>
    <t>CHT</t>
  </si>
  <si>
    <t>GIÁO DỤC THỂ CHẤT</t>
  </si>
  <si>
    <t>GIÁO DỤC QUỐC PHÒNG &amp; AN NINH</t>
  </si>
  <si>
    <t>KỸ NĂNG MỀM</t>
  </si>
  <si>
    <t>VẬT LÝ KỸ THUẬT</t>
  </si>
  <si>
    <t>LT</t>
  </si>
  <si>
    <t>CHK</t>
  </si>
  <si>
    <t>TOÁN KỸ THUẬT</t>
  </si>
  <si>
    <t>TIN HỌC</t>
  </si>
  <si>
    <t>TIẾNG ANH 1</t>
  </si>
  <si>
    <t>BV MT, SDỤNG NL &amp; TN  HIỆU QUẢ</t>
  </si>
  <si>
    <t>MẠCH ĐIỆN</t>
  </si>
  <si>
    <t>Đ</t>
  </si>
  <si>
    <t>KHÍ CỤ ĐIỆN</t>
  </si>
  <si>
    <t>AN TOÀN LAO ĐỘNG</t>
  </si>
  <si>
    <t>TH</t>
  </si>
  <si>
    <t>CK</t>
  </si>
  <si>
    <t>ĐIỆN TỬ CƠ BẢN</t>
  </si>
  <si>
    <t>DTK</t>
  </si>
  <si>
    <t>KỸ THUẬT SỐ</t>
  </si>
  <si>
    <t>PHÁP LUẬT</t>
  </si>
  <si>
    <t>TIẾNG ANH 2</t>
  </si>
  <si>
    <t>TH ĐIỆN CƠ BẢN</t>
  </si>
  <si>
    <t>CDT</t>
  </si>
  <si>
    <t>TH ĐO LƯỜNG CẢM BIẾN</t>
  </si>
  <si>
    <t>TH ĐIỆN TỬ CƠ BẢN</t>
  </si>
  <si>
    <t>TH KỸ THUẬT SỐ</t>
  </si>
  <si>
    <t>VI XỬ LÝ</t>
  </si>
  <si>
    <t>DT</t>
  </si>
  <si>
    <t>LẬP TRÌNH PLC</t>
  </si>
  <si>
    <t>ĐỒ ÁN CHUYÊN NGÀNH 1</t>
  </si>
  <si>
    <t>DA</t>
  </si>
  <si>
    <t>TIẾNG ANH 3</t>
  </si>
  <si>
    <t>TH VI XỬ LÝ</t>
  </si>
  <si>
    <t>TH LẬP TRÌNH PLC</t>
  </si>
  <si>
    <t>TH BẢO TRÌ VÀ SỬA CHỮA MÁY CÔNG CỤ - CNC</t>
  </si>
  <si>
    <t>ĐỒ ÁN CHUYÊN NGÀNH 2</t>
  </si>
  <si>
    <t>ĐỒ ÁN TỐT NGHIỆP</t>
  </si>
  <si>
    <t>TT TỐT NGHIỆP</t>
  </si>
  <si>
    <t>TC</t>
  </si>
  <si>
    <t>%</t>
  </si>
  <si>
    <t>ĐA</t>
  </si>
  <si>
    <t>ĐT</t>
  </si>
  <si>
    <r>
      <t xml:space="preserve">Có kiến thức </t>
    </r>
    <r>
      <rPr>
        <sz val="12"/>
        <color rgb="FF000000"/>
        <rFont val="Times New Roman"/>
        <family val="1"/>
        <charset val="163"/>
      </rPr>
      <t>cơ bản về toán học (toán giải tích, toán đại số, xác suất) để giải quyết các bài toán kỹ thuật điện, điện tử trong thực tế</t>
    </r>
  </si>
  <si>
    <r>
      <t xml:space="preserve">Có kiến thức </t>
    </r>
    <r>
      <rPr>
        <sz val="12"/>
        <color rgb="FF000000"/>
        <rFont val="Times New Roman"/>
        <family val="1"/>
        <charset val="163"/>
      </rPr>
      <t>cơ bản về vật lý (cơ học, nhiệt động học, điện trường, từ trường...) để giải quyết các bài toán kỹ thuật kỹ thuật điện, điện tử trong thực tế.</t>
    </r>
  </si>
  <si>
    <r>
      <t xml:space="preserve">Áp dụng kiến thức </t>
    </r>
    <r>
      <rPr>
        <sz val="12"/>
        <color rgb="FF000000"/>
        <rFont val="Times New Roman"/>
        <family val="1"/>
        <charset val="163"/>
      </rPr>
      <t>về an toàn lao động để loại trừ, hạn chế yếu tố nguy hiểm và có hại phát sinh trong sản xuất công nghiệp.</t>
    </r>
  </si>
  <si>
    <t>Có kiến thức cơ bản về thiết bị điện, điện tử và phân tích nguyên lý hoạt động các mạch điện, điện tử ứng dụng trong dân dụng và công nghiệp</t>
  </si>
  <si>
    <t>Có kiến thức cơ bản về linh kiện điện tử, kỹ thuật số và phân tích nguyên lý hoạt động các mạch điện, điện tử ứng dụng trong dân dụng và công nghiệp</t>
  </si>
  <si>
    <r>
      <t xml:space="preserve">Có kiến thức </t>
    </r>
    <r>
      <rPr>
        <sz val="12"/>
        <color theme="1"/>
        <rFont val="Times New Roman"/>
        <family val="1"/>
        <charset val="163"/>
      </rPr>
      <t xml:space="preserve">cơ bản về </t>
    </r>
    <r>
      <rPr>
        <sz val="12"/>
        <color rgb="FF0070C0"/>
        <rFont val="Times New Roman"/>
        <family val="1"/>
        <charset val="163"/>
      </rPr>
      <t xml:space="preserve">thiết kế, lập trình điều khiển </t>
    </r>
    <r>
      <rPr>
        <sz val="12"/>
        <color theme="1"/>
        <rFont val="Times New Roman"/>
        <family val="1"/>
        <charset val="163"/>
      </rPr>
      <t>hệ thống tự động</t>
    </r>
  </si>
  <si>
    <r>
      <t>Có khả năng</t>
    </r>
    <r>
      <rPr>
        <sz val="12"/>
        <color rgb="FF0070C0"/>
        <rFont val="Times New Roman"/>
        <family val="1"/>
        <charset val="163"/>
      </rPr>
      <t xml:space="preserve"> thi công, vận hành và sửa chữa </t>
    </r>
    <r>
      <rPr>
        <sz val="12"/>
        <color theme="1"/>
        <rFont val="Times New Roman"/>
        <family val="1"/>
        <charset val="163"/>
      </rPr>
      <t>thành thạo hệ thống điện công nghiệp, điện tử công nghiệp .</t>
    </r>
  </si>
  <si>
    <r>
      <t xml:space="preserve">Phát hiện và xác định </t>
    </r>
    <r>
      <rPr>
        <sz val="12"/>
        <color rgb="FF000000"/>
        <rFont val="Times New Roman"/>
        <family val="1"/>
        <charset val="163"/>
      </rPr>
      <t>các nguyên nhân, các sự cố kỹ thuật trong phạm vi chuyên ngành điện-điện tử.</t>
    </r>
  </si>
  <si>
    <r>
      <t xml:space="preserve">Ước lượng và giải thích các </t>
    </r>
    <r>
      <rPr>
        <sz val="12"/>
        <color rgb="FF000000"/>
        <rFont val="Times New Roman"/>
        <family val="1"/>
        <charset val="163"/>
      </rPr>
      <t>vấn đề kỹ thuật trong phạm vi chuyên ngành điện-điện tử.</t>
    </r>
  </si>
  <si>
    <r>
      <t>Xây dựng</t>
    </r>
    <r>
      <rPr>
        <sz val="12"/>
        <color rgb="FF000000"/>
        <rFont val="Times New Roman"/>
        <family val="1"/>
        <charset val="163"/>
      </rPr>
      <t xml:space="preserve"> phương án giải quyết các vấn đề kỹ thuật trong phạm vi chuyên ngành điện-điện tử.</t>
    </r>
  </si>
  <si>
    <r>
      <t xml:space="preserve">Có thể tham gia </t>
    </r>
    <r>
      <rPr>
        <sz val="12"/>
        <color theme="1"/>
        <rFont val="Times New Roman"/>
        <family val="1"/>
        <charset val="163"/>
      </rPr>
      <t xml:space="preserve">cải tiến các sản phẩm </t>
    </r>
    <r>
      <rPr>
        <sz val="12"/>
        <color rgb="FF000000"/>
        <rFont val="Times New Roman"/>
        <family val="1"/>
        <charset val="163"/>
      </rPr>
      <t>điện-điện tử.</t>
    </r>
  </si>
  <si>
    <r>
      <t xml:space="preserve">Áp dụng </t>
    </r>
    <r>
      <rPr>
        <sz val="12"/>
        <color theme="1"/>
        <rFont val="Times New Roman"/>
        <family val="1"/>
        <charset val="163"/>
      </rPr>
      <t>các công nghệ, kiến thức, kỹ năng để tạo ra các sản phẩm điện, điện tử đảm bảo kỹ thuật và an toàn.</t>
    </r>
  </si>
</sst>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1"/>
      <color theme="1"/>
      <name val="Calibri"/>
      <family val="2"/>
      <scheme val="minor"/>
    </font>
    <font>
      <sz val="13"/>
      <color theme="1"/>
      <name val="Times New Roman"/>
      <family val="1"/>
    </font>
    <font>
      <sz val="13"/>
      <color theme="9" tint="-0.499984740745262"/>
      <name val="Times New Roman"/>
      <family val="1"/>
    </font>
    <font>
      <sz val="13"/>
      <color rgb="FFFF0000"/>
      <name val="Times New Roman"/>
      <family val="1"/>
    </font>
    <font>
      <sz val="13"/>
      <name val="Times New Roman"/>
      <family val="1"/>
    </font>
    <font>
      <b/>
      <i/>
      <sz val="13"/>
      <name val="Times New Roman"/>
      <family val="1"/>
    </font>
    <font>
      <sz val="13"/>
      <color rgb="FF00B0F0"/>
      <name val="Times New Roman"/>
      <family val="1"/>
    </font>
    <font>
      <sz val="13"/>
      <color rgb="FF7030A0"/>
      <name val="Times New Roman"/>
      <family val="1"/>
    </font>
    <font>
      <sz val="13"/>
      <color rgb="FF000000"/>
      <name val="Times New Roman"/>
      <family val="1"/>
    </font>
    <font>
      <b/>
      <sz val="13"/>
      <name val="Times New Roman"/>
      <family val="1"/>
    </font>
    <font>
      <sz val="13"/>
      <color rgb="FF00B050"/>
      <name val="Times New Roman"/>
      <family val="1"/>
    </font>
    <font>
      <sz val="12"/>
      <color theme="1"/>
      <name val="Times New Roman"/>
      <family val="1"/>
    </font>
    <font>
      <sz val="12"/>
      <color theme="1"/>
      <name val="Calibri"/>
      <family val="2"/>
      <scheme val="minor"/>
    </font>
    <font>
      <b/>
      <sz val="12"/>
      <name val="Times New Roman"/>
      <family val="1"/>
    </font>
    <font>
      <b/>
      <sz val="12"/>
      <color rgb="FF00B050"/>
      <name val="Times New Roman"/>
      <family val="1"/>
    </font>
    <font>
      <sz val="12"/>
      <color rgb="FF00B050"/>
      <name val="Calibri"/>
      <family val="2"/>
      <scheme val="minor"/>
    </font>
    <font>
      <sz val="13"/>
      <color theme="1"/>
      <name val="Calibri"/>
      <family val="2"/>
      <scheme val="minor"/>
    </font>
    <font>
      <b/>
      <sz val="13"/>
      <name val="Calibri"/>
      <family val="2"/>
      <scheme val="minor"/>
    </font>
    <font>
      <i/>
      <sz val="13"/>
      <name val="Times New Roman"/>
      <family val="1"/>
    </font>
    <font>
      <sz val="13"/>
      <color theme="0" tint="-4.9989318521683403E-2"/>
      <name val="Times New Roman"/>
      <family val="1"/>
    </font>
    <font>
      <sz val="13"/>
      <name val="Calibri"/>
      <family val="2"/>
      <scheme val="minor"/>
    </font>
    <font>
      <b/>
      <sz val="13"/>
      <color theme="1"/>
      <name val="Calibri"/>
      <family val="2"/>
      <scheme val="minor"/>
    </font>
    <font>
      <sz val="11"/>
      <name val="Times New Roman"/>
      <family val="1"/>
    </font>
    <font>
      <sz val="11"/>
      <color rgb="FF00B0F0"/>
      <name val="Times New Roman"/>
      <family val="1"/>
    </font>
    <font>
      <sz val="11"/>
      <color rgb="FF00B050"/>
      <name val="Times New Roman"/>
      <family val="1"/>
    </font>
    <font>
      <b/>
      <sz val="11"/>
      <color rgb="FFFF0000"/>
      <name val="Times New Roman"/>
      <family val="1"/>
    </font>
    <font>
      <b/>
      <sz val="11"/>
      <color rgb="FF000000"/>
      <name val="Times New Roman"/>
      <family val="1"/>
    </font>
    <font>
      <sz val="10"/>
      <color rgb="FF000000"/>
      <name val="Times New Roman"/>
      <family val="1"/>
    </font>
    <font>
      <b/>
      <sz val="10"/>
      <color rgb="FF000000"/>
      <name val="Times New Roman"/>
      <family val="1"/>
    </font>
    <font>
      <sz val="11"/>
      <color rgb="FF000000"/>
      <name val="Times New Roman"/>
      <family val="1"/>
    </font>
    <font>
      <b/>
      <sz val="11"/>
      <color rgb="FFFFC000"/>
      <name val="Times New Roman"/>
      <family val="1"/>
    </font>
    <font>
      <b/>
      <sz val="11"/>
      <name val="Times New Roman"/>
      <family val="1"/>
    </font>
    <font>
      <b/>
      <sz val="11"/>
      <color rgb="FF00B0F0"/>
      <name val="Times New Roman"/>
      <family val="1"/>
    </font>
    <font>
      <b/>
      <sz val="11"/>
      <color rgb="FFC00000"/>
      <name val="Times New Roman"/>
      <family val="1"/>
    </font>
    <font>
      <b/>
      <sz val="11"/>
      <color rgb="FF00B050"/>
      <name val="Times New Roman"/>
      <family val="1"/>
    </font>
    <font>
      <b/>
      <sz val="11"/>
      <color rgb="FF7030A0"/>
      <name val="Times New Roman"/>
      <family val="1"/>
    </font>
    <font>
      <b/>
      <sz val="14"/>
      <color rgb="FF000000"/>
      <name val="Times New Roman"/>
      <family val="1"/>
    </font>
    <font>
      <sz val="11"/>
      <color rgb="FFFFFFFF"/>
      <name val="Times New Roman"/>
      <family val="1"/>
    </font>
    <font>
      <b/>
      <sz val="11"/>
      <color rgb="FFFFFFFF"/>
      <name val="Times New Roman"/>
      <family val="1"/>
    </font>
    <font>
      <sz val="12"/>
      <color rgb="FFFF0000"/>
      <name val="Times New Roman"/>
      <family val="1"/>
      <charset val="163"/>
    </font>
    <font>
      <sz val="12"/>
      <color rgb="FF000000"/>
      <name val="Times New Roman"/>
      <family val="1"/>
      <charset val="163"/>
    </font>
    <font>
      <sz val="12"/>
      <name val="Times New Roman"/>
      <family val="1"/>
      <charset val="163"/>
    </font>
    <font>
      <sz val="12"/>
      <color theme="1"/>
      <name val="Times New Roman"/>
      <family val="1"/>
      <charset val="163"/>
    </font>
    <font>
      <sz val="12"/>
      <color rgb="FF0070C0"/>
      <name val="Times New Roman"/>
      <family val="1"/>
      <charset val="163"/>
    </font>
  </fonts>
  <fills count="21">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00B0F0"/>
        <bgColor rgb="FF000000"/>
      </patternFill>
    </fill>
    <fill>
      <patternFill patternType="solid">
        <fgColor rgb="FFACB9CA"/>
        <bgColor rgb="FF000000"/>
      </patternFill>
    </fill>
    <fill>
      <patternFill patternType="solid">
        <fgColor rgb="FFFFFFFF"/>
        <bgColor rgb="FF000000"/>
      </patternFill>
    </fill>
    <fill>
      <patternFill patternType="solid">
        <fgColor rgb="FFF8CBAD"/>
        <bgColor rgb="FF000000"/>
      </patternFill>
    </fill>
    <fill>
      <patternFill patternType="solid">
        <fgColor rgb="FF92D050"/>
        <bgColor rgb="FF000000"/>
      </patternFill>
    </fill>
    <fill>
      <patternFill patternType="solid">
        <fgColor rgb="FFDDEBF7"/>
        <bgColor rgb="FF000000"/>
      </patternFill>
    </fill>
    <fill>
      <patternFill patternType="solid">
        <fgColor rgb="FFFFFF00"/>
        <bgColor rgb="FF000000"/>
      </patternFill>
    </fill>
    <fill>
      <patternFill patternType="solid">
        <fgColor rgb="FF8497B0"/>
        <bgColor rgb="FF000000"/>
      </patternFill>
    </fill>
    <fill>
      <patternFill patternType="solid">
        <fgColor rgb="FFD9E1F2"/>
        <bgColor rgb="FF000000"/>
      </patternFill>
    </fill>
    <fill>
      <patternFill patternType="solid">
        <fgColor rgb="FFFFC000"/>
        <bgColor rgb="FF000000"/>
      </patternFill>
    </fill>
    <fill>
      <patternFill patternType="solid">
        <fgColor rgb="FFFCE4D6"/>
        <bgColor rgb="FF000000"/>
      </patternFill>
    </fill>
  </fills>
  <borders count="15">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s>
  <cellStyleXfs count="1">
    <xf numFmtId="0" fontId="0" fillId="0" borderId="0"/>
  </cellStyleXfs>
  <cellXfs count="154">
    <xf numFmtId="0" fontId="0" fillId="0" borderId="0" xfId="0"/>
    <xf numFmtId="0" fontId="1" fillId="3"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3" xfId="0" applyFont="1" applyFill="1" applyBorder="1" applyAlignment="1">
      <alignment vertical="center" wrapText="1"/>
    </xf>
    <xf numFmtId="0" fontId="6" fillId="0" borderId="3"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 fillId="5" borderId="3" xfId="0" applyFont="1" applyFill="1" applyBorder="1" applyAlignment="1">
      <alignment vertical="center" wrapText="1"/>
    </xf>
    <xf numFmtId="0" fontId="8" fillId="0" borderId="3" xfId="0" applyFont="1" applyFill="1" applyBorder="1" applyAlignment="1">
      <alignment vertical="center" wrapText="1"/>
    </xf>
    <xf numFmtId="0" fontId="8" fillId="5" borderId="3" xfId="0" applyFont="1" applyFill="1" applyBorder="1" applyAlignment="1">
      <alignment vertical="center" wrapText="1"/>
    </xf>
    <xf numFmtId="0" fontId="4" fillId="0" borderId="3" xfId="0" applyFont="1" applyBorder="1" applyAlignment="1">
      <alignment horizontal="center"/>
    </xf>
    <xf numFmtId="0" fontId="1" fillId="7" borderId="3" xfId="0" applyFont="1" applyFill="1" applyBorder="1" applyAlignment="1">
      <alignment vertical="center" wrapText="1"/>
    </xf>
    <xf numFmtId="0" fontId="3" fillId="7" borderId="3" xfId="0" applyFont="1" applyFill="1" applyBorder="1" applyAlignment="1">
      <alignment vertical="center" wrapText="1"/>
    </xf>
    <xf numFmtId="0" fontId="10" fillId="7" borderId="3" xfId="0" applyFont="1" applyFill="1" applyBorder="1" applyAlignment="1">
      <alignment vertical="center" wrapText="1"/>
    </xf>
    <xf numFmtId="0" fontId="10" fillId="0" borderId="3" xfId="0" applyFont="1" applyBorder="1" applyAlignment="1">
      <alignment horizontal="center" vertical="center" wrapText="1"/>
    </xf>
    <xf numFmtId="0" fontId="4" fillId="7" borderId="3" xfId="0" applyFont="1" applyFill="1" applyBorder="1" applyAlignment="1">
      <alignment vertical="center" wrapText="1"/>
    </xf>
    <xf numFmtId="0" fontId="1" fillId="7" borderId="3" xfId="0" applyFont="1" applyFill="1" applyBorder="1" applyAlignment="1">
      <alignment vertical="center"/>
    </xf>
    <xf numFmtId="0" fontId="10" fillId="7" borderId="3" xfId="0" applyFont="1" applyFill="1" applyBorder="1" applyAlignment="1">
      <alignment vertical="center"/>
    </xf>
    <xf numFmtId="0" fontId="11" fillId="0" borderId="7" xfId="0" applyFont="1" applyBorder="1" applyAlignment="1">
      <alignment horizontal="center" vertical="center"/>
    </xf>
    <xf numFmtId="0" fontId="12" fillId="0" borderId="7" xfId="0" applyFont="1" applyBorder="1"/>
    <xf numFmtId="0" fontId="14" fillId="8" borderId="7" xfId="0" applyFont="1" applyFill="1" applyBorder="1" applyAlignment="1">
      <alignment vertical="center"/>
    </xf>
    <xf numFmtId="0" fontId="14" fillId="7" borderId="7" xfId="0" applyFont="1" applyFill="1" applyBorder="1" applyAlignment="1">
      <alignment horizontal="center" vertical="center"/>
    </xf>
    <xf numFmtId="0" fontId="15" fillId="0" borderId="7" xfId="0" applyFont="1" applyFill="1" applyBorder="1" applyAlignment="1">
      <alignment vertical="center"/>
    </xf>
    <xf numFmtId="0" fontId="14" fillId="9" borderId="7" xfId="0" applyFont="1" applyFill="1" applyBorder="1" applyAlignment="1">
      <alignment horizontal="left" vertical="center"/>
    </xf>
    <xf numFmtId="0" fontId="15" fillId="0" borderId="7" xfId="0" applyFont="1" applyBorder="1" applyAlignment="1">
      <alignment vertical="center"/>
    </xf>
    <xf numFmtId="0" fontId="14" fillId="8" borderId="7" xfId="0" applyFont="1" applyFill="1" applyBorder="1" applyAlignment="1">
      <alignment horizontal="left" vertical="center"/>
    </xf>
    <xf numFmtId="0" fontId="3" fillId="5" borderId="3" xfId="0" applyFont="1" applyFill="1" applyBorder="1" applyAlignment="1">
      <alignment vertical="center" wrapText="1"/>
    </xf>
    <xf numFmtId="0" fontId="9" fillId="0" borderId="3" xfId="0" applyFont="1" applyFill="1" applyBorder="1" applyAlignment="1">
      <alignment horizontal="center" vertical="center" wrapText="1"/>
    </xf>
    <xf numFmtId="0" fontId="16" fillId="0" borderId="0" xfId="0" applyFont="1"/>
    <xf numFmtId="0" fontId="9" fillId="0" borderId="3" xfId="0" applyFont="1" applyFill="1" applyBorder="1" applyAlignment="1">
      <alignment vertical="center" wrapText="1"/>
    </xf>
    <xf numFmtId="0" fontId="1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3" xfId="0" quotePrefix="1" applyFont="1" applyFill="1" applyBorder="1" applyAlignment="1">
      <alignment horizontal="center" vertical="center" wrapText="1"/>
    </xf>
    <xf numFmtId="0" fontId="19" fillId="0" borderId="3" xfId="0" applyFont="1" applyFill="1" applyBorder="1" applyAlignment="1">
      <alignment horizontal="center" vertical="center" wrapText="1"/>
    </xf>
    <xf numFmtId="0" fontId="4" fillId="5" borderId="3" xfId="0" applyFont="1" applyFill="1" applyBorder="1" applyAlignment="1">
      <alignment vertical="center" wrapText="1"/>
    </xf>
    <xf numFmtId="0" fontId="4" fillId="0" borderId="3" xfId="0" applyFont="1" applyFill="1" applyBorder="1" applyAlignment="1">
      <alignment vertical="center" wrapText="1"/>
    </xf>
    <xf numFmtId="0" fontId="3" fillId="3" borderId="3" xfId="0" quotePrefix="1" applyFont="1" applyFill="1" applyBorder="1" applyAlignment="1">
      <alignment horizontal="center" vertical="center" wrapText="1"/>
    </xf>
    <xf numFmtId="0" fontId="4" fillId="3" borderId="3" xfId="0" quotePrefix="1"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10" fillId="0" borderId="3" xfId="0" quotePrefix="1" applyFont="1" applyFill="1" applyBorder="1" applyAlignment="1">
      <alignment horizontal="center" vertical="center" wrapText="1"/>
    </xf>
    <xf numFmtId="0" fontId="4" fillId="0" borderId="3" xfId="0" applyFont="1" applyBorder="1" applyAlignment="1">
      <alignmen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wrapText="1"/>
    </xf>
    <xf numFmtId="0" fontId="8" fillId="0" borderId="0" xfId="0" applyFont="1" applyAlignment="1">
      <alignment horizontal="justify" vertical="center"/>
    </xf>
    <xf numFmtId="0" fontId="16" fillId="0" borderId="0" xfId="0" applyFont="1" applyAlignment="1">
      <alignment horizontal="center"/>
    </xf>
    <xf numFmtId="0" fontId="20" fillId="0" borderId="0" xfId="0" applyFont="1"/>
    <xf numFmtId="0" fontId="5" fillId="0" borderId="5" xfId="0" applyFont="1" applyBorder="1" applyAlignment="1">
      <alignment horizontal="left" vertical="center" wrapText="1"/>
    </xf>
    <xf numFmtId="0" fontId="9" fillId="0" borderId="4" xfId="0" applyFont="1" applyBorder="1" applyAlignment="1">
      <alignment horizontal="center" vertical="center" wrapText="1"/>
    </xf>
    <xf numFmtId="0" fontId="17" fillId="0" borderId="3" xfId="0" applyFont="1" applyBorder="1" applyAlignment="1">
      <alignment horizontal="center" vertical="center"/>
    </xf>
    <xf numFmtId="0" fontId="21" fillId="0" borderId="3" xfId="0" applyFont="1" applyBorder="1" applyAlignment="1">
      <alignment horizontal="center" vertical="center"/>
    </xf>
    <xf numFmtId="0" fontId="20" fillId="0" borderId="3" xfId="0" applyFont="1" applyBorder="1"/>
    <xf numFmtId="0" fontId="16" fillId="0" borderId="3" xfId="0" applyFont="1" applyBorder="1" applyAlignment="1">
      <alignment horizontal="center"/>
    </xf>
    <xf numFmtId="10" fontId="21" fillId="0" borderId="2" xfId="0" applyNumberFormat="1" applyFont="1" applyBorder="1"/>
    <xf numFmtId="0" fontId="21" fillId="0" borderId="1" xfId="0" applyFont="1" applyBorder="1"/>
    <xf numFmtId="0" fontId="4" fillId="0" borderId="8" xfId="0" quotePrefix="1" applyFont="1" applyFill="1" applyBorder="1" applyAlignment="1">
      <alignment horizontal="center" vertical="center" wrapText="1"/>
    </xf>
    <xf numFmtId="0" fontId="8" fillId="5" borderId="8" xfId="0" applyFont="1" applyFill="1" applyBorder="1" applyAlignment="1">
      <alignment vertical="center" wrapText="1"/>
    </xf>
    <xf numFmtId="0" fontId="8" fillId="0" borderId="8" xfId="0" applyFont="1" applyFill="1" applyBorder="1" applyAlignment="1">
      <alignment vertical="center" wrapText="1"/>
    </xf>
    <xf numFmtId="0" fontId="1" fillId="0" borderId="8"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0" fillId="0" borderId="7" xfId="0" applyBorder="1"/>
    <xf numFmtId="0" fontId="26" fillId="0" borderId="0" xfId="0" applyFont="1" applyFill="1" applyBorder="1" applyAlignment="1">
      <alignment horizontal="center" vertical="center"/>
    </xf>
    <xf numFmtId="0" fontId="26" fillId="0" borderId="7" xfId="0" applyFont="1" applyFill="1" applyBorder="1" applyAlignment="1">
      <alignment horizontal="center" vertical="center"/>
    </xf>
    <xf numFmtId="0" fontId="27" fillId="0" borderId="0"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26" fillId="11" borderId="7" xfId="0" applyFont="1" applyFill="1" applyBorder="1" applyAlignment="1"/>
    <xf numFmtId="0" fontId="26" fillId="10" borderId="7"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0" xfId="0" applyFont="1" applyFill="1" applyBorder="1" applyAlignment="1">
      <alignment horizontal="left" vertical="center"/>
    </xf>
    <xf numFmtId="0" fontId="26" fillId="11" borderId="7" xfId="0" applyFont="1" applyFill="1" applyBorder="1" applyAlignment="1">
      <alignment vertical="center"/>
    </xf>
    <xf numFmtId="0" fontId="26" fillId="12" borderId="7" xfId="0" applyFont="1" applyFill="1" applyBorder="1" applyAlignment="1">
      <alignment horizontal="center" vertical="center"/>
    </xf>
    <xf numFmtId="0" fontId="29" fillId="12" borderId="7" xfId="0" applyFont="1" applyFill="1" applyBorder="1" applyAlignment="1">
      <alignment horizontal="center" vertical="center"/>
    </xf>
    <xf numFmtId="0" fontId="22" fillId="12" borderId="7" xfId="0" applyFont="1" applyFill="1" applyBorder="1" applyAlignment="1">
      <alignment horizontal="center" vertical="center"/>
    </xf>
    <xf numFmtId="0" fontId="31" fillId="10" borderId="7" xfId="0" applyFont="1" applyFill="1" applyBorder="1" applyAlignment="1">
      <alignment horizontal="center" vertical="center"/>
    </xf>
    <xf numFmtId="0" fontId="26" fillId="13" borderId="7" xfId="0" applyFont="1" applyFill="1" applyBorder="1" applyAlignment="1">
      <alignment vertical="center"/>
    </xf>
    <xf numFmtId="0" fontId="26" fillId="14" borderId="7" xfId="0" applyFont="1" applyFill="1" applyBorder="1" applyAlignment="1">
      <alignment horizontal="center" vertical="center"/>
    </xf>
    <xf numFmtId="0" fontId="23" fillId="12" borderId="7" xfId="0" applyFont="1" applyFill="1" applyBorder="1" applyAlignment="1">
      <alignment horizontal="center" vertical="center"/>
    </xf>
    <xf numFmtId="0" fontId="24" fillId="12" borderId="7" xfId="0" applyFont="1" applyFill="1" applyBorder="1" applyAlignment="1">
      <alignment horizontal="center" vertical="center"/>
    </xf>
    <xf numFmtId="0" fontId="26" fillId="11" borderId="7" xfId="0" applyFont="1" applyFill="1" applyBorder="1" applyAlignment="1">
      <alignment horizontal="left" vertical="center"/>
    </xf>
    <xf numFmtId="0" fontId="32" fillId="13" borderId="7" xfId="0" applyFont="1" applyFill="1" applyBorder="1" applyAlignment="1">
      <alignment vertical="center"/>
    </xf>
    <xf numFmtId="0" fontId="25" fillId="0" borderId="7" xfId="0" applyFont="1" applyFill="1" applyBorder="1" applyAlignment="1">
      <alignment horizontal="center" vertical="center"/>
    </xf>
    <xf numFmtId="0" fontId="33" fillId="15" borderId="7" xfId="0" applyFont="1" applyFill="1" applyBorder="1" applyAlignment="1">
      <alignment vertical="center"/>
    </xf>
    <xf numFmtId="0" fontId="29" fillId="12" borderId="0" xfId="0" applyFont="1" applyFill="1" applyBorder="1" applyAlignment="1">
      <alignment horizontal="center" vertical="center"/>
    </xf>
    <xf numFmtId="0" fontId="34" fillId="13" borderId="7" xfId="0" applyFont="1" applyFill="1" applyBorder="1" applyAlignment="1">
      <alignment vertical="center"/>
    </xf>
    <xf numFmtId="0" fontId="26" fillId="17" borderId="7" xfId="0" applyFont="1" applyFill="1" applyBorder="1" applyAlignment="1">
      <alignment vertical="center"/>
    </xf>
    <xf numFmtId="0" fontId="26" fillId="16" borderId="7" xfId="0" applyFont="1" applyFill="1" applyBorder="1" applyAlignment="1">
      <alignment horizontal="center" vertical="center"/>
    </xf>
    <xf numFmtId="0" fontId="33" fillId="15" borderId="7" xfId="0" applyFont="1" applyFill="1" applyBorder="1" applyAlignment="1">
      <alignment horizontal="left" vertical="center"/>
    </xf>
    <xf numFmtId="0" fontId="25" fillId="16" borderId="7" xfId="0" applyFont="1" applyFill="1" applyBorder="1" applyAlignment="1">
      <alignment horizontal="center" vertical="center"/>
    </xf>
    <xf numFmtId="0" fontId="35" fillId="15" borderId="7" xfId="0" applyFont="1" applyFill="1" applyBorder="1" applyAlignment="1">
      <alignment horizontal="left" vertical="center"/>
    </xf>
    <xf numFmtId="0" fontId="22" fillId="0" borderId="7" xfId="0" applyFont="1" applyFill="1" applyBorder="1" applyAlignment="1">
      <alignment horizontal="center" vertical="center"/>
    </xf>
    <xf numFmtId="0" fontId="34" fillId="15" borderId="7" xfId="0" applyFont="1" applyFill="1" applyBorder="1" applyAlignment="1">
      <alignment horizontal="left" vertical="center"/>
    </xf>
    <xf numFmtId="0" fontId="26" fillId="18" borderId="7" xfId="0" applyFont="1" applyFill="1" applyBorder="1" applyAlignment="1">
      <alignment horizontal="left" vertical="center"/>
    </xf>
    <xf numFmtId="0" fontId="26" fillId="19" borderId="7" xfId="0" applyFont="1" applyFill="1" applyBorder="1" applyAlignment="1">
      <alignment horizontal="center" vertical="center"/>
    </xf>
    <xf numFmtId="0" fontId="26" fillId="20" borderId="12" xfId="0" applyFont="1" applyFill="1" applyBorder="1" applyAlignment="1">
      <alignment vertical="center"/>
    </xf>
    <xf numFmtId="0" fontId="26" fillId="20" borderId="7" xfId="0" applyFont="1" applyFill="1" applyBorder="1" applyAlignment="1">
      <alignment horizontal="center" vertical="center"/>
    </xf>
    <xf numFmtId="0" fontId="26" fillId="18" borderId="0" xfId="0" applyFont="1" applyFill="1" applyBorder="1" applyAlignment="1">
      <alignment horizontal="left" vertical="center"/>
    </xf>
    <xf numFmtId="0" fontId="26" fillId="20" borderId="0" xfId="0" applyFont="1" applyFill="1" applyBorder="1" applyAlignment="1">
      <alignment horizontal="center" vertical="center"/>
    </xf>
    <xf numFmtId="0" fontId="29" fillId="0" borderId="2" xfId="0" applyFont="1" applyFill="1" applyBorder="1" applyAlignment="1">
      <alignment horizontal="center" vertical="center"/>
    </xf>
    <xf numFmtId="0" fontId="26" fillId="0" borderId="2" xfId="0" applyFont="1" applyFill="1" applyBorder="1" applyAlignment="1">
      <alignment horizontal="center" vertical="center"/>
    </xf>
    <xf numFmtId="0" fontId="36" fillId="16" borderId="14" xfId="0" applyFont="1" applyFill="1" applyBorder="1" applyAlignment="1">
      <alignment horizontal="center" vertical="center"/>
    </xf>
    <xf numFmtId="0" fontId="37" fillId="12" borderId="0" xfId="0" applyFont="1" applyFill="1" applyBorder="1" applyAlignment="1">
      <alignment horizontal="center" vertical="center"/>
    </xf>
    <xf numFmtId="0" fontId="38" fillId="12" borderId="0" xfId="0" applyFont="1" applyFill="1" applyBorder="1" applyAlignment="1">
      <alignment horizontal="center" vertical="center"/>
    </xf>
    <xf numFmtId="0" fontId="34" fillId="20" borderId="7" xfId="0" applyFont="1" applyFill="1" applyBorder="1" applyAlignment="1">
      <alignment horizontal="center" vertical="center"/>
    </xf>
    <xf numFmtId="0" fontId="26" fillId="17" borderId="7" xfId="0" applyFont="1" applyFill="1" applyBorder="1" applyAlignment="1">
      <alignment horizontal="center" vertical="center"/>
    </xf>
    <xf numFmtId="0" fontId="26" fillId="15" borderId="7" xfId="0" applyFont="1" applyFill="1" applyBorder="1" applyAlignment="1">
      <alignment horizontal="center" vertical="center"/>
    </xf>
    <xf numFmtId="0" fontId="31" fillId="20" borderId="7" xfId="0" applyFont="1" applyFill="1" applyBorder="1" applyAlignment="1">
      <alignment horizontal="center" vertical="center"/>
    </xf>
    <xf numFmtId="0" fontId="34" fillId="15" borderId="7" xfId="0" applyFont="1" applyFill="1" applyBorder="1" applyAlignment="1">
      <alignment horizontal="center" vertical="center"/>
    </xf>
    <xf numFmtId="0" fontId="26" fillId="13" borderId="7" xfId="0" applyFont="1" applyFill="1" applyBorder="1" applyAlignment="1">
      <alignment horizontal="center" vertical="center"/>
    </xf>
    <xf numFmtId="0" fontId="32" fillId="20" borderId="7" xfId="0" applyFont="1" applyFill="1" applyBorder="1" applyAlignment="1">
      <alignment horizontal="center" vertical="center"/>
    </xf>
    <xf numFmtId="0" fontId="33" fillId="15" borderId="7" xfId="0" applyFont="1" applyFill="1" applyBorder="1" applyAlignment="1">
      <alignment horizontal="center" vertical="center"/>
    </xf>
    <xf numFmtId="0" fontId="35" fillId="15" borderId="7" xfId="0" applyFont="1" applyFill="1" applyBorder="1" applyAlignment="1">
      <alignment horizontal="center" vertical="center"/>
    </xf>
    <xf numFmtId="0" fontId="17" fillId="0" borderId="5" xfId="0" applyFont="1" applyBorder="1" applyAlignment="1">
      <alignment horizontal="center"/>
    </xf>
    <xf numFmtId="0" fontId="9" fillId="0" borderId="6" xfId="0" applyFont="1" applyBorder="1" applyAlignment="1">
      <alignment horizontal="center" vertical="center"/>
    </xf>
    <xf numFmtId="0" fontId="9" fillId="0"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18" fillId="0" borderId="3" xfId="0" applyFont="1" applyFill="1" applyBorder="1" applyAlignment="1">
      <alignment horizontal="left" vertical="center" wrapText="1"/>
    </xf>
    <xf numFmtId="0" fontId="5" fillId="0" borderId="9"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26" fillId="20" borderId="2" xfId="0" applyFont="1" applyFill="1" applyBorder="1" applyAlignment="1">
      <alignment horizontal="center" vertical="center"/>
    </xf>
    <xf numFmtId="0" fontId="26" fillId="20" borderId="12" xfId="0" applyFont="1" applyFill="1" applyBorder="1" applyAlignment="1">
      <alignment horizontal="center" vertical="center"/>
    </xf>
    <xf numFmtId="0" fontId="26" fillId="20" borderId="1" xfId="0" applyFont="1" applyFill="1" applyBorder="1" applyAlignment="1">
      <alignment horizontal="center" vertical="center"/>
    </xf>
    <xf numFmtId="0" fontId="26" fillId="14" borderId="11" xfId="0" applyFont="1" applyFill="1" applyBorder="1" applyAlignment="1">
      <alignment horizontal="center" vertical="center"/>
    </xf>
    <xf numFmtId="0" fontId="26" fillId="14" borderId="10" xfId="0" applyFont="1" applyFill="1" applyBorder="1" applyAlignment="1">
      <alignment horizontal="center" vertical="center"/>
    </xf>
    <xf numFmtId="0" fontId="26" fillId="14" borderId="2" xfId="0" applyFont="1" applyFill="1" applyBorder="1" applyAlignment="1">
      <alignment horizontal="center" vertical="center"/>
    </xf>
    <xf numFmtId="0" fontId="26" fillId="14" borderId="12" xfId="0" applyFont="1" applyFill="1" applyBorder="1" applyAlignment="1">
      <alignment horizontal="center" vertical="center"/>
    </xf>
    <xf numFmtId="0" fontId="26" fillId="16" borderId="11" xfId="0" applyFont="1" applyFill="1" applyBorder="1" applyAlignment="1">
      <alignment horizontal="center" vertical="center"/>
    </xf>
    <xf numFmtId="0" fontId="26" fillId="16" borderId="10" xfId="0" applyFont="1" applyFill="1" applyBorder="1" applyAlignment="1">
      <alignment horizontal="center" vertical="center"/>
    </xf>
    <xf numFmtId="0" fontId="26" fillId="16" borderId="2" xfId="0" applyFont="1" applyFill="1" applyBorder="1" applyAlignment="1">
      <alignment horizontal="center" vertical="center"/>
    </xf>
    <xf numFmtId="0" fontId="26" fillId="16" borderId="12" xfId="0" applyFont="1" applyFill="1" applyBorder="1" applyAlignment="1">
      <alignment horizontal="center" vertical="center"/>
    </xf>
    <xf numFmtId="0" fontId="26" fillId="19" borderId="2" xfId="0" applyFont="1" applyFill="1" applyBorder="1" applyAlignment="1">
      <alignment horizontal="center" vertical="center"/>
    </xf>
    <xf numFmtId="0" fontId="26" fillId="19" borderId="12" xfId="0" applyFont="1" applyFill="1" applyBorder="1" applyAlignment="1">
      <alignment horizontal="center" vertical="center"/>
    </xf>
    <xf numFmtId="0" fontId="26" fillId="0" borderId="10" xfId="0" applyFont="1" applyFill="1" applyBorder="1" applyAlignment="1">
      <alignment horizontal="center" vertical="center"/>
    </xf>
    <xf numFmtId="0" fontId="26" fillId="0" borderId="7" xfId="0" applyFont="1" applyFill="1" applyBorder="1" applyAlignment="1">
      <alignment horizontal="center" vertical="center"/>
    </xf>
    <xf numFmtId="0" fontId="26" fillId="10" borderId="11" xfId="0" applyFont="1" applyFill="1" applyBorder="1" applyAlignment="1">
      <alignment horizontal="center" vertical="center"/>
    </xf>
    <xf numFmtId="0" fontId="26" fillId="10" borderId="10" xfId="0" applyFont="1" applyFill="1" applyBorder="1" applyAlignment="1">
      <alignment horizontal="center" vertical="center"/>
    </xf>
    <xf numFmtId="0" fontId="26" fillId="10" borderId="13" xfId="0" applyFont="1" applyFill="1" applyBorder="1" applyAlignment="1">
      <alignment horizontal="center" vertical="center"/>
    </xf>
    <xf numFmtId="0" fontId="30" fillId="10" borderId="2" xfId="0" applyFont="1" applyFill="1" applyBorder="1" applyAlignment="1">
      <alignment horizontal="center" vertical="center"/>
    </xf>
    <xf numFmtId="0" fontId="30" fillId="10" borderId="12" xfId="0" applyFont="1" applyFill="1" applyBorder="1" applyAlignment="1">
      <alignment horizontal="center" vertical="center"/>
    </xf>
    <xf numFmtId="0" fontId="30" fillId="10" borderId="1" xfId="0" applyFont="1" applyFill="1" applyBorder="1" applyAlignment="1">
      <alignment horizontal="center" vertical="center"/>
    </xf>
    <xf numFmtId="0" fontId="39" fillId="0" borderId="0" xfId="0" applyFont="1" applyAlignment="1">
      <alignment horizontal="justify" vertical="center"/>
    </xf>
    <xf numFmtId="0" fontId="41"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1"/>
  <sheetViews>
    <sheetView tabSelected="1" topLeftCell="A43" zoomScaleNormal="100" workbookViewId="0">
      <selection activeCell="P49" sqref="P49"/>
    </sheetView>
  </sheetViews>
  <sheetFormatPr defaultRowHeight="15" x14ac:dyDescent="0.25"/>
  <cols>
    <col min="2" max="2" width="19.42578125" customWidth="1"/>
    <col min="3" max="3" width="11" customWidth="1"/>
    <col min="7" max="7" width="12.5703125" customWidth="1"/>
    <col min="8" max="8" width="13.140625" customWidth="1"/>
  </cols>
  <sheetData>
    <row r="1" spans="1:12" ht="17.25" x14ac:dyDescent="0.3">
      <c r="A1" s="35"/>
      <c r="B1" s="35"/>
      <c r="C1" s="35"/>
      <c r="D1" s="35"/>
      <c r="E1" s="35"/>
      <c r="F1" s="35"/>
      <c r="G1" s="35"/>
      <c r="H1" s="35"/>
      <c r="I1" s="35"/>
      <c r="J1" s="35"/>
      <c r="K1" s="35">
        <v>2</v>
      </c>
      <c r="L1" s="35"/>
    </row>
    <row r="2" spans="1:12" ht="18" thickBot="1" x14ac:dyDescent="0.35">
      <c r="A2" s="123" t="s">
        <v>78</v>
      </c>
      <c r="B2" s="123"/>
      <c r="C2" s="123"/>
      <c r="D2" s="123"/>
      <c r="E2" s="123"/>
      <c r="F2" s="123"/>
      <c r="G2" s="123"/>
      <c r="H2" s="123"/>
      <c r="I2" s="123"/>
      <c r="J2" s="123"/>
      <c r="K2" s="35"/>
      <c r="L2" s="35"/>
    </row>
    <row r="3" spans="1:12" ht="18" thickBot="1" x14ac:dyDescent="0.35">
      <c r="A3" s="124" t="s">
        <v>77</v>
      </c>
      <c r="B3" s="124"/>
      <c r="C3" s="124"/>
      <c r="D3" s="124"/>
      <c r="E3" s="124"/>
      <c r="F3" s="124"/>
      <c r="G3" s="124"/>
      <c r="H3" s="124"/>
      <c r="I3" s="124"/>
      <c r="J3" s="124"/>
      <c r="K3" s="35"/>
      <c r="L3" s="35"/>
    </row>
    <row r="4" spans="1:12" ht="18" thickBot="1" x14ac:dyDescent="0.35">
      <c r="A4" s="125" t="s">
        <v>76</v>
      </c>
      <c r="B4" s="125" t="s">
        <v>75</v>
      </c>
      <c r="C4" s="34"/>
      <c r="D4" s="125" t="s">
        <v>74</v>
      </c>
      <c r="E4" s="125"/>
      <c r="F4" s="125"/>
      <c r="G4" s="125"/>
      <c r="H4" s="125"/>
      <c r="I4" s="125"/>
      <c r="J4" s="36"/>
      <c r="K4" s="35"/>
      <c r="L4" s="35"/>
    </row>
    <row r="5" spans="1:12" ht="18" thickBot="1" x14ac:dyDescent="0.35">
      <c r="A5" s="125"/>
      <c r="B5" s="125"/>
      <c r="C5" s="34"/>
      <c r="D5" s="125" t="s">
        <v>73</v>
      </c>
      <c r="E5" s="125" t="s">
        <v>73</v>
      </c>
      <c r="F5" s="125" t="s">
        <v>72</v>
      </c>
      <c r="G5" s="125"/>
      <c r="H5" s="125"/>
      <c r="I5" s="125"/>
      <c r="J5" s="130" t="s">
        <v>71</v>
      </c>
      <c r="K5" s="35"/>
      <c r="L5" s="35"/>
    </row>
    <row r="6" spans="1:12" ht="18" thickBot="1" x14ac:dyDescent="0.35">
      <c r="A6" s="125"/>
      <c r="B6" s="125"/>
      <c r="C6" s="34"/>
      <c r="D6" s="125"/>
      <c r="E6" s="125"/>
      <c r="F6" s="125" t="s">
        <v>70</v>
      </c>
      <c r="G6" s="125" t="s">
        <v>69</v>
      </c>
      <c r="H6" s="125" t="s">
        <v>68</v>
      </c>
      <c r="I6" s="125" t="s">
        <v>67</v>
      </c>
      <c r="J6" s="130"/>
      <c r="K6" s="35"/>
      <c r="L6" s="35"/>
    </row>
    <row r="7" spans="1:12" ht="32.25" customHeight="1" thickBot="1" x14ac:dyDescent="0.35">
      <c r="A7" s="125"/>
      <c r="B7" s="125"/>
      <c r="C7" s="34"/>
      <c r="D7" s="125"/>
      <c r="E7" s="125"/>
      <c r="F7" s="125"/>
      <c r="G7" s="125"/>
      <c r="H7" s="125"/>
      <c r="I7" s="125"/>
      <c r="J7" s="130"/>
      <c r="K7" s="35"/>
      <c r="L7" s="35"/>
    </row>
    <row r="8" spans="1:12" ht="18" thickBot="1" x14ac:dyDescent="0.35">
      <c r="A8" s="37" t="s">
        <v>66</v>
      </c>
      <c r="B8" s="128" t="s">
        <v>65</v>
      </c>
      <c r="C8" s="128"/>
      <c r="D8" s="128"/>
      <c r="E8" s="128"/>
      <c r="F8" s="128"/>
      <c r="G8" s="128"/>
      <c r="H8" s="128"/>
      <c r="I8" s="128"/>
      <c r="J8" s="128"/>
      <c r="K8" s="35"/>
      <c r="L8" s="35"/>
    </row>
    <row r="9" spans="1:12" ht="35.25" thickBot="1" x14ac:dyDescent="0.35">
      <c r="A9" s="38" t="s">
        <v>66</v>
      </c>
      <c r="B9" s="10" t="s">
        <v>65</v>
      </c>
      <c r="C9" s="10"/>
      <c r="D9" s="38">
        <f>E9</f>
        <v>28</v>
      </c>
      <c r="E9" s="34">
        <f>SUM(E10:E18)</f>
        <v>28</v>
      </c>
      <c r="F9" s="34">
        <f>SUM(F10:F18)</f>
        <v>510</v>
      </c>
      <c r="G9" s="34">
        <f>SUM(G10:G18)</f>
        <v>202</v>
      </c>
      <c r="H9" s="34">
        <f>SUM(H10:H18)</f>
        <v>280</v>
      </c>
      <c r="I9" s="34">
        <f>SUM(I10:I18)</f>
        <v>28</v>
      </c>
      <c r="J9" s="34"/>
      <c r="K9" s="35"/>
      <c r="L9" s="35"/>
    </row>
    <row r="10" spans="1:12" ht="33.75" thickBot="1" x14ac:dyDescent="0.35">
      <c r="A10" s="8" t="s">
        <v>64</v>
      </c>
      <c r="B10" s="16" t="s">
        <v>63</v>
      </c>
      <c r="C10" s="15"/>
      <c r="D10" s="5">
        <v>4</v>
      </c>
      <c r="E10" s="5">
        <f t="shared" ref="E10:E18" si="0">IF(D10=0,"",VALUE(LEFT(D10,1)))</f>
        <v>4</v>
      </c>
      <c r="F10" s="7">
        <v>75</v>
      </c>
      <c r="G10" s="7">
        <v>41</v>
      </c>
      <c r="H10" s="7">
        <v>29</v>
      </c>
      <c r="I10" s="7">
        <v>4</v>
      </c>
      <c r="J10" s="7"/>
      <c r="K10" s="35"/>
      <c r="L10" s="35"/>
    </row>
    <row r="11" spans="1:12" ht="18" thickBot="1" x14ac:dyDescent="0.35">
      <c r="A11" s="17" t="s">
        <v>62</v>
      </c>
      <c r="B11" s="16" t="s">
        <v>61</v>
      </c>
      <c r="C11" s="15"/>
      <c r="D11" s="5">
        <v>2</v>
      </c>
      <c r="E11" s="5">
        <f t="shared" si="0"/>
        <v>2</v>
      </c>
      <c r="F11" s="7">
        <f>IF(B11=0,"",IF(LEFT(B11,2)="TH",D11*30,D11*15))</f>
        <v>30</v>
      </c>
      <c r="G11" s="7">
        <v>18</v>
      </c>
      <c r="H11" s="7">
        <v>10</v>
      </c>
      <c r="I11" s="7">
        <f>IF(B11=0,"",IF(LEFT(B11,2)="TH","",2))</f>
        <v>2</v>
      </c>
      <c r="J11" s="7"/>
      <c r="K11" s="35"/>
      <c r="L11" s="35"/>
    </row>
    <row r="12" spans="1:12" ht="33.75" thickBot="1" x14ac:dyDescent="0.35">
      <c r="A12" s="17" t="s">
        <v>60</v>
      </c>
      <c r="B12" s="16" t="s">
        <v>59</v>
      </c>
      <c r="C12" s="15"/>
      <c r="D12" s="5">
        <v>2</v>
      </c>
      <c r="E12" s="5">
        <f t="shared" si="0"/>
        <v>2</v>
      </c>
      <c r="F12" s="7">
        <v>60</v>
      </c>
      <c r="G12" s="7">
        <v>5</v>
      </c>
      <c r="H12" s="7">
        <v>51</v>
      </c>
      <c r="I12" s="7">
        <v>2</v>
      </c>
      <c r="J12" s="7"/>
      <c r="K12" s="35"/>
      <c r="L12" s="35"/>
    </row>
    <row r="13" spans="1:12" ht="50.25" thickBot="1" x14ac:dyDescent="0.35">
      <c r="A13" s="8" t="s">
        <v>58</v>
      </c>
      <c r="B13" s="16" t="s">
        <v>57</v>
      </c>
      <c r="C13" s="15"/>
      <c r="D13" s="5">
        <v>4</v>
      </c>
      <c r="E13" s="5">
        <f t="shared" si="0"/>
        <v>4</v>
      </c>
      <c r="F13" s="7">
        <v>75</v>
      </c>
      <c r="G13" s="7">
        <v>36</v>
      </c>
      <c r="H13" s="7">
        <v>35</v>
      </c>
      <c r="I13" s="7">
        <v>4</v>
      </c>
      <c r="J13" s="7"/>
      <c r="K13" s="35"/>
      <c r="L13" s="35"/>
    </row>
    <row r="14" spans="1:12" ht="33.75" thickBot="1" x14ac:dyDescent="0.35">
      <c r="A14" s="39" t="s">
        <v>56</v>
      </c>
      <c r="B14" s="16" t="s">
        <v>55</v>
      </c>
      <c r="C14" s="15"/>
      <c r="D14" s="5">
        <v>4</v>
      </c>
      <c r="E14" s="5">
        <f t="shared" si="0"/>
        <v>4</v>
      </c>
      <c r="F14" s="7">
        <v>75</v>
      </c>
      <c r="G14" s="7">
        <v>15</v>
      </c>
      <c r="H14" s="7">
        <v>58</v>
      </c>
      <c r="I14" s="7">
        <v>4</v>
      </c>
      <c r="J14" s="7"/>
      <c r="K14" s="35"/>
      <c r="L14" s="35"/>
    </row>
    <row r="15" spans="1:12" ht="33.75" thickBot="1" x14ac:dyDescent="0.35">
      <c r="A15" s="39" t="s">
        <v>54</v>
      </c>
      <c r="B15" s="16" t="s">
        <v>53</v>
      </c>
      <c r="C15" s="15"/>
      <c r="D15" s="5">
        <v>3</v>
      </c>
      <c r="E15" s="5">
        <f t="shared" si="0"/>
        <v>3</v>
      </c>
      <c r="F15" s="7">
        <v>40</v>
      </c>
      <c r="G15" s="7">
        <v>14</v>
      </c>
      <c r="H15" s="7">
        <v>24</v>
      </c>
      <c r="I15" s="7">
        <v>3</v>
      </c>
      <c r="J15" s="7"/>
      <c r="K15" s="35"/>
      <c r="L15" s="35"/>
    </row>
    <row r="16" spans="1:12" ht="33.75" thickBot="1" x14ac:dyDescent="0.35">
      <c r="A16" s="39" t="s">
        <v>52</v>
      </c>
      <c r="B16" s="16" t="s">
        <v>51</v>
      </c>
      <c r="C16" s="15"/>
      <c r="D16" s="5">
        <v>3</v>
      </c>
      <c r="E16" s="5">
        <f t="shared" si="0"/>
        <v>3</v>
      </c>
      <c r="F16" s="7">
        <v>40</v>
      </c>
      <c r="G16" s="7">
        <v>14</v>
      </c>
      <c r="H16" s="7">
        <v>24</v>
      </c>
      <c r="I16" s="7">
        <v>3</v>
      </c>
      <c r="J16" s="7"/>
      <c r="K16" s="35"/>
      <c r="L16" s="35"/>
    </row>
    <row r="17" spans="1:12" ht="33.75" thickBot="1" x14ac:dyDescent="0.35">
      <c r="A17" s="39" t="s">
        <v>50</v>
      </c>
      <c r="B17" s="16" t="s">
        <v>49</v>
      </c>
      <c r="C17" s="15"/>
      <c r="D17" s="5">
        <v>2</v>
      </c>
      <c r="E17" s="5">
        <f t="shared" si="0"/>
        <v>2</v>
      </c>
      <c r="F17" s="7">
        <v>40</v>
      </c>
      <c r="G17" s="7">
        <v>14</v>
      </c>
      <c r="H17" s="7">
        <v>24</v>
      </c>
      <c r="I17" s="7">
        <f>IF(B17=0,"",IF(LEFT(B17,2)="TH","",2))</f>
        <v>2</v>
      </c>
      <c r="J17" s="7"/>
      <c r="K17" s="35"/>
      <c r="L17" s="35"/>
    </row>
    <row r="18" spans="1:12" ht="17.25" x14ac:dyDescent="0.3">
      <c r="A18" s="64" t="s">
        <v>48</v>
      </c>
      <c r="B18" s="65" t="s">
        <v>47</v>
      </c>
      <c r="C18" s="66"/>
      <c r="D18" s="67">
        <v>4</v>
      </c>
      <c r="E18" s="67">
        <f t="shared" si="0"/>
        <v>4</v>
      </c>
      <c r="F18" s="68">
        <v>75</v>
      </c>
      <c r="G18" s="68">
        <v>45</v>
      </c>
      <c r="H18" s="68">
        <v>25</v>
      </c>
      <c r="I18" s="69">
        <v>4</v>
      </c>
      <c r="J18" s="69"/>
      <c r="K18" s="35"/>
      <c r="L18" s="35"/>
    </row>
    <row r="19" spans="1:12" ht="17.25" x14ac:dyDescent="0.3">
      <c r="A19" s="71"/>
      <c r="B19" s="71"/>
      <c r="C19" s="71"/>
      <c r="D19" s="71"/>
      <c r="E19" s="71"/>
      <c r="F19" s="71"/>
      <c r="G19" s="71"/>
      <c r="H19" s="71"/>
      <c r="I19" s="71"/>
      <c r="J19" s="71"/>
      <c r="K19" s="35"/>
      <c r="L19" s="35"/>
    </row>
    <row r="20" spans="1:12" ht="18" thickBot="1" x14ac:dyDescent="0.35">
      <c r="A20" s="70" t="s">
        <v>46</v>
      </c>
      <c r="B20" s="129" t="s">
        <v>7</v>
      </c>
      <c r="C20" s="129"/>
      <c r="D20" s="129"/>
      <c r="E20" s="129"/>
      <c r="F20" s="129"/>
      <c r="G20" s="129"/>
      <c r="H20" s="129"/>
      <c r="I20" s="129"/>
      <c r="J20" s="129"/>
      <c r="K20" s="35"/>
      <c r="L20" s="35"/>
    </row>
    <row r="21" spans="1:12" ht="52.5" thickBot="1" x14ac:dyDescent="0.35">
      <c r="A21" s="38" t="s">
        <v>46</v>
      </c>
      <c r="B21" s="10" t="s">
        <v>45</v>
      </c>
      <c r="C21" s="10"/>
      <c r="D21" s="38">
        <f t="shared" ref="D21:I21" si="1">SUM(D22,D35)</f>
        <v>72</v>
      </c>
      <c r="E21" s="34">
        <f t="shared" si="1"/>
        <v>72</v>
      </c>
      <c r="F21" s="34">
        <f t="shared" si="1"/>
        <v>1785</v>
      </c>
      <c r="G21" s="34">
        <f t="shared" si="1"/>
        <v>491</v>
      </c>
      <c r="H21" s="34">
        <f t="shared" si="1"/>
        <v>1245</v>
      </c>
      <c r="I21" s="34">
        <f t="shared" si="1"/>
        <v>18</v>
      </c>
      <c r="J21" s="34"/>
      <c r="K21" s="35"/>
      <c r="L21" s="35"/>
    </row>
    <row r="22" spans="1:12" ht="18" thickBot="1" x14ac:dyDescent="0.35">
      <c r="A22" s="38" t="s">
        <v>44</v>
      </c>
      <c r="B22" s="10" t="s">
        <v>43</v>
      </c>
      <c r="C22" s="10"/>
      <c r="D22" s="38">
        <f>E22</f>
        <v>24</v>
      </c>
      <c r="E22" s="34">
        <f>SUM(E23:E34)</f>
        <v>24</v>
      </c>
      <c r="F22" s="34">
        <f>SUM(F23:F34)</f>
        <v>480</v>
      </c>
      <c r="G22" s="34">
        <f>SUM(G23:G34)</f>
        <v>224</v>
      </c>
      <c r="H22" s="34">
        <f>SUM(H23:H34)</f>
        <v>240</v>
      </c>
      <c r="I22" s="34">
        <f>SUM(I26:I34)</f>
        <v>10</v>
      </c>
      <c r="J22" s="34"/>
      <c r="K22" s="35"/>
      <c r="L22" s="35"/>
    </row>
    <row r="23" spans="1:12" ht="66.75" thickBot="1" x14ac:dyDescent="0.35">
      <c r="A23" s="8" t="s">
        <v>28</v>
      </c>
      <c r="B23" s="41" t="s">
        <v>27</v>
      </c>
      <c r="C23" s="42"/>
      <c r="D23" s="7">
        <v>2</v>
      </c>
      <c r="E23" s="7">
        <f>IF(D23=0,"",VALUE(LEFT(D23,1)))</f>
        <v>2</v>
      </c>
      <c r="F23" s="7">
        <f>IF(B23=0,"",IF(LEFT(B23,2)="TH",D23*30,D23*15))</f>
        <v>30</v>
      </c>
      <c r="G23" s="7">
        <f>IF(B23=0,"",IF(LEFT(B23,2)="TH","",(D23*15)-I23))</f>
        <v>28</v>
      </c>
      <c r="H23" s="7" t="str">
        <f>IF(B23=0,"",IF(LEFT(B23,2)="TH",D23*30,""))</f>
        <v/>
      </c>
      <c r="I23" s="7">
        <f>IF(B23=0,"",IF(LEFT(B23,2)="TH","",$K$1))</f>
        <v>2</v>
      </c>
      <c r="J23" s="7"/>
      <c r="K23" s="35"/>
      <c r="L23" s="35"/>
    </row>
    <row r="24" spans="1:12" ht="18" thickBot="1" x14ac:dyDescent="0.35">
      <c r="A24" s="38"/>
      <c r="B24" s="14" t="s">
        <v>81</v>
      </c>
      <c r="C24" s="10"/>
      <c r="D24" s="5">
        <v>2</v>
      </c>
      <c r="E24" s="5">
        <f t="shared" ref="E24:E34" si="2">IF(D24=0,"",VALUE(LEFT(D24,1)))</f>
        <v>2</v>
      </c>
      <c r="F24" s="7">
        <f t="shared" ref="F24:F34" si="3">IF(B24=0,"",IF(LEFT(B24,2)="TH",D24*30,D24*15))</f>
        <v>30</v>
      </c>
      <c r="G24" s="7">
        <f t="shared" ref="G24:G34" si="4">IF(B24=0,"",IF(LEFT(B24,2)="TH","",(D24*15)-I24))</f>
        <v>28</v>
      </c>
      <c r="H24" s="7" t="str">
        <f t="shared" ref="H24:H34" si="5">IF(B24=0,"",IF(LEFT(B24,2)="TH",D24*30,""))</f>
        <v/>
      </c>
      <c r="I24" s="7">
        <f t="shared" ref="I24:I34" si="6">IF(B24=0,"",IF(LEFT(B24,2)="TH","",$K$1))</f>
        <v>2</v>
      </c>
      <c r="J24" s="34"/>
      <c r="K24" s="35"/>
      <c r="L24" s="35"/>
    </row>
    <row r="25" spans="1:12" ht="18" thickBot="1" x14ac:dyDescent="0.35">
      <c r="A25" s="38"/>
      <c r="B25" s="14" t="s">
        <v>80</v>
      </c>
      <c r="C25" s="10"/>
      <c r="D25" s="5">
        <v>2</v>
      </c>
      <c r="E25" s="5">
        <f t="shared" si="2"/>
        <v>2</v>
      </c>
      <c r="F25" s="7">
        <f t="shared" si="3"/>
        <v>30</v>
      </c>
      <c r="G25" s="7">
        <f t="shared" si="4"/>
        <v>28</v>
      </c>
      <c r="H25" s="7" t="str">
        <f t="shared" si="5"/>
        <v/>
      </c>
      <c r="I25" s="7">
        <f t="shared" si="6"/>
        <v>2</v>
      </c>
      <c r="J25" s="34"/>
      <c r="K25" s="35"/>
      <c r="L25" s="35"/>
    </row>
    <row r="26" spans="1:12" ht="33.75" thickBot="1" x14ac:dyDescent="0.35">
      <c r="A26" s="39" t="s">
        <v>42</v>
      </c>
      <c r="B26" s="14" t="s">
        <v>41</v>
      </c>
      <c r="C26" s="9" t="s">
        <v>11</v>
      </c>
      <c r="D26" s="5">
        <v>2</v>
      </c>
      <c r="E26" s="5">
        <f t="shared" si="2"/>
        <v>2</v>
      </c>
      <c r="F26" s="7">
        <f t="shared" si="3"/>
        <v>30</v>
      </c>
      <c r="G26" s="7">
        <f t="shared" si="4"/>
        <v>28</v>
      </c>
      <c r="H26" s="7" t="str">
        <f t="shared" si="5"/>
        <v/>
      </c>
      <c r="I26" s="7">
        <f t="shared" si="6"/>
        <v>2</v>
      </c>
      <c r="J26" s="7"/>
      <c r="K26" s="35"/>
      <c r="L26" s="35"/>
    </row>
    <row r="27" spans="1:12" ht="33.75" thickBot="1" x14ac:dyDescent="0.35">
      <c r="A27" s="8" t="s">
        <v>26</v>
      </c>
      <c r="B27" s="33" t="s">
        <v>25</v>
      </c>
      <c r="C27" s="9" t="s">
        <v>11</v>
      </c>
      <c r="D27" s="7">
        <v>2</v>
      </c>
      <c r="E27" s="7">
        <f t="shared" si="2"/>
        <v>2</v>
      </c>
      <c r="F27" s="7">
        <f t="shared" si="3"/>
        <v>30</v>
      </c>
      <c r="G27" s="7">
        <f t="shared" si="4"/>
        <v>28</v>
      </c>
      <c r="H27" s="7" t="str">
        <f t="shared" si="5"/>
        <v/>
      </c>
      <c r="I27" s="7">
        <f t="shared" si="6"/>
        <v>2</v>
      </c>
      <c r="J27" s="40"/>
      <c r="K27" s="35">
        <v>2</v>
      </c>
      <c r="L27" s="35"/>
    </row>
    <row r="28" spans="1:12" ht="18" thickBot="1" x14ac:dyDescent="0.35">
      <c r="A28" s="39"/>
      <c r="B28" s="14" t="s">
        <v>79</v>
      </c>
      <c r="C28" s="9" t="s">
        <v>11</v>
      </c>
      <c r="D28" s="5">
        <v>2</v>
      </c>
      <c r="E28" s="5">
        <f t="shared" si="2"/>
        <v>2</v>
      </c>
      <c r="F28" s="7">
        <f t="shared" si="3"/>
        <v>30</v>
      </c>
      <c r="G28" s="7">
        <f t="shared" si="4"/>
        <v>28</v>
      </c>
      <c r="H28" s="7" t="str">
        <f t="shared" si="5"/>
        <v/>
      </c>
      <c r="I28" s="7">
        <f t="shared" si="6"/>
        <v>2</v>
      </c>
      <c r="J28" s="7"/>
      <c r="K28" s="35"/>
      <c r="L28" s="35"/>
    </row>
    <row r="29" spans="1:12" ht="33.75" thickBot="1" x14ac:dyDescent="0.35">
      <c r="A29" s="39" t="s">
        <v>34</v>
      </c>
      <c r="B29" s="14" t="s">
        <v>33</v>
      </c>
      <c r="C29" s="9" t="s">
        <v>11</v>
      </c>
      <c r="D29" s="5">
        <v>2</v>
      </c>
      <c r="E29" s="5">
        <f t="shared" si="2"/>
        <v>2</v>
      </c>
      <c r="F29" s="7">
        <f t="shared" si="3"/>
        <v>30</v>
      </c>
      <c r="G29" s="7">
        <f t="shared" si="4"/>
        <v>28</v>
      </c>
      <c r="H29" s="7" t="str">
        <f t="shared" si="5"/>
        <v/>
      </c>
      <c r="I29" s="7">
        <f t="shared" si="6"/>
        <v>2</v>
      </c>
      <c r="J29" s="7"/>
      <c r="K29" s="35"/>
      <c r="L29" s="35">
        <v>2</v>
      </c>
    </row>
    <row r="30" spans="1:12" ht="33.75" thickBot="1" x14ac:dyDescent="0.35">
      <c r="A30" s="39" t="s">
        <v>38</v>
      </c>
      <c r="B30" s="14" t="s">
        <v>37</v>
      </c>
      <c r="C30" s="9" t="s">
        <v>11</v>
      </c>
      <c r="D30" s="5">
        <v>2</v>
      </c>
      <c r="E30" s="5">
        <f t="shared" si="2"/>
        <v>2</v>
      </c>
      <c r="F30" s="7">
        <f t="shared" si="3"/>
        <v>30</v>
      </c>
      <c r="G30" s="7">
        <f t="shared" si="4"/>
        <v>28</v>
      </c>
      <c r="H30" s="7" t="str">
        <f t="shared" si="5"/>
        <v/>
      </c>
      <c r="I30" s="7">
        <f t="shared" si="6"/>
        <v>2</v>
      </c>
      <c r="J30" s="7"/>
      <c r="K30" s="35"/>
      <c r="L30" s="35"/>
    </row>
    <row r="31" spans="1:12" ht="33.75" thickBot="1" x14ac:dyDescent="0.35">
      <c r="A31" s="39" t="s">
        <v>30</v>
      </c>
      <c r="B31" s="33" t="s">
        <v>29</v>
      </c>
      <c r="C31" s="9" t="s">
        <v>10</v>
      </c>
      <c r="D31" s="5">
        <v>2</v>
      </c>
      <c r="E31" s="5">
        <f t="shared" si="2"/>
        <v>2</v>
      </c>
      <c r="F31" s="7">
        <f t="shared" si="3"/>
        <v>60</v>
      </c>
      <c r="G31" s="7" t="str">
        <f t="shared" si="4"/>
        <v/>
      </c>
      <c r="H31" s="7">
        <f t="shared" si="5"/>
        <v>60</v>
      </c>
      <c r="I31" s="7" t="str">
        <f t="shared" si="6"/>
        <v/>
      </c>
      <c r="J31" s="7"/>
      <c r="K31" s="35">
        <v>2</v>
      </c>
      <c r="L31" s="35"/>
    </row>
    <row r="32" spans="1:12" ht="33.75" thickBot="1" x14ac:dyDescent="0.35">
      <c r="A32" s="39" t="s">
        <v>40</v>
      </c>
      <c r="B32" s="14" t="s">
        <v>39</v>
      </c>
      <c r="C32" s="9" t="s">
        <v>10</v>
      </c>
      <c r="D32" s="5">
        <v>2</v>
      </c>
      <c r="E32" s="5">
        <f t="shared" si="2"/>
        <v>2</v>
      </c>
      <c r="F32" s="7">
        <f t="shared" si="3"/>
        <v>60</v>
      </c>
      <c r="G32" s="7" t="str">
        <f t="shared" si="4"/>
        <v/>
      </c>
      <c r="H32" s="7">
        <f t="shared" si="5"/>
        <v>60</v>
      </c>
      <c r="I32" s="7" t="str">
        <f t="shared" si="6"/>
        <v/>
      </c>
      <c r="J32" s="7"/>
      <c r="K32" s="35"/>
      <c r="L32" s="35"/>
    </row>
    <row r="33" spans="1:12" ht="33.75" thickBot="1" x14ac:dyDescent="0.35">
      <c r="A33" s="39" t="s">
        <v>32</v>
      </c>
      <c r="B33" s="14" t="s">
        <v>31</v>
      </c>
      <c r="C33" s="9" t="s">
        <v>10</v>
      </c>
      <c r="D33" s="5">
        <v>2</v>
      </c>
      <c r="E33" s="5">
        <f t="shared" si="2"/>
        <v>2</v>
      </c>
      <c r="F33" s="7">
        <f t="shared" si="3"/>
        <v>60</v>
      </c>
      <c r="G33" s="7" t="str">
        <f t="shared" si="4"/>
        <v/>
      </c>
      <c r="H33" s="7">
        <f t="shared" si="5"/>
        <v>60</v>
      </c>
      <c r="I33" s="7" t="str">
        <f t="shared" si="6"/>
        <v/>
      </c>
      <c r="J33" s="7"/>
      <c r="K33" s="35"/>
      <c r="L33" s="35">
        <v>2</v>
      </c>
    </row>
    <row r="34" spans="1:12" ht="33.75" thickBot="1" x14ac:dyDescent="0.35">
      <c r="A34" s="39" t="s">
        <v>36</v>
      </c>
      <c r="B34" s="14" t="s">
        <v>35</v>
      </c>
      <c r="C34" s="9" t="s">
        <v>10</v>
      </c>
      <c r="D34" s="5">
        <v>2</v>
      </c>
      <c r="E34" s="5">
        <f t="shared" si="2"/>
        <v>2</v>
      </c>
      <c r="F34" s="7">
        <f t="shared" si="3"/>
        <v>60</v>
      </c>
      <c r="G34" s="7" t="str">
        <f t="shared" si="4"/>
        <v/>
      </c>
      <c r="H34" s="7">
        <f t="shared" si="5"/>
        <v>60</v>
      </c>
      <c r="I34" s="7" t="str">
        <f t="shared" si="6"/>
        <v/>
      </c>
      <c r="J34" s="7"/>
      <c r="K34" s="35"/>
      <c r="L34" s="35"/>
    </row>
    <row r="35" spans="1:12" ht="35.25" thickBot="1" x14ac:dyDescent="0.35">
      <c r="A35" s="38" t="s">
        <v>24</v>
      </c>
      <c r="B35" s="10" t="s">
        <v>23</v>
      </c>
      <c r="C35" s="10"/>
      <c r="D35" s="38">
        <f>E35</f>
        <v>48</v>
      </c>
      <c r="E35" s="34">
        <f>SUM(E36:E57)</f>
        <v>48</v>
      </c>
      <c r="F35" s="34">
        <f>SUM(F36:F57)</f>
        <v>1305</v>
      </c>
      <c r="G35" s="34">
        <f>SUM(G36:G57)</f>
        <v>267</v>
      </c>
      <c r="H35" s="34">
        <f>SUM(H36:H57)</f>
        <v>1005</v>
      </c>
      <c r="I35" s="34">
        <f>SUM(I46:I57)</f>
        <v>8</v>
      </c>
      <c r="J35" s="34"/>
      <c r="K35" s="35"/>
      <c r="L35" s="35"/>
    </row>
    <row r="36" spans="1:12" ht="33.75" thickBot="1" x14ac:dyDescent="0.35">
      <c r="A36" s="39" t="s">
        <v>82</v>
      </c>
      <c r="B36" s="19" t="s">
        <v>83</v>
      </c>
      <c r="C36" s="9" t="s">
        <v>16</v>
      </c>
      <c r="D36" s="5">
        <v>3</v>
      </c>
      <c r="E36" s="5">
        <v>3</v>
      </c>
      <c r="F36" s="7">
        <f t="shared" ref="F36:F52" si="7">IF(B36=0,"",IF(LEFT(B36,2)="TH",D36*30,D36*15))</f>
        <v>45</v>
      </c>
      <c r="G36" s="7">
        <f t="shared" ref="G36:G52" si="8">IF(B36=0,"",IF(LEFT(B36,2)="TH","",(D36*15)-I36))</f>
        <v>43</v>
      </c>
      <c r="H36" s="7" t="str">
        <f t="shared" ref="H36:H52" si="9">IF(B36=0,"",IF(LEFT(B36,2)="TH",D36*30,""))</f>
        <v/>
      </c>
      <c r="I36" s="7">
        <f t="shared" ref="I36:I52" si="10">IF(B36=0,"",IF(LEFT(B36,2)="TH","",$K$1))</f>
        <v>2</v>
      </c>
      <c r="J36" s="7"/>
      <c r="K36" s="35">
        <v>2</v>
      </c>
      <c r="L36" s="35"/>
    </row>
    <row r="37" spans="1:12" ht="33.75" thickBot="1" x14ac:dyDescent="0.35">
      <c r="A37" s="39" t="s">
        <v>22</v>
      </c>
      <c r="B37" s="18" t="s">
        <v>21</v>
      </c>
      <c r="C37" s="9" t="s">
        <v>11</v>
      </c>
      <c r="D37" s="5">
        <v>2</v>
      </c>
      <c r="E37" s="5">
        <v>2</v>
      </c>
      <c r="F37" s="7">
        <f t="shared" si="7"/>
        <v>30</v>
      </c>
      <c r="G37" s="7">
        <f t="shared" si="8"/>
        <v>28</v>
      </c>
      <c r="H37" s="7" t="str">
        <f t="shared" si="9"/>
        <v/>
      </c>
      <c r="I37" s="7">
        <f t="shared" si="10"/>
        <v>2</v>
      </c>
      <c r="J37" s="7"/>
      <c r="K37" s="35"/>
      <c r="L37" s="35"/>
    </row>
    <row r="38" spans="1:12" ht="33.75" thickBot="1" x14ac:dyDescent="0.35">
      <c r="A38" s="39" t="s">
        <v>20</v>
      </c>
      <c r="B38" s="18" t="s">
        <v>19</v>
      </c>
      <c r="C38" s="3" t="s">
        <v>84</v>
      </c>
      <c r="D38" s="11">
        <v>2</v>
      </c>
      <c r="E38" s="5">
        <f t="shared" ref="E38:E58" si="11">IF(D38=0,"",VALUE(LEFT(D38,1)))</f>
        <v>2</v>
      </c>
      <c r="F38" s="7">
        <f t="shared" si="7"/>
        <v>60</v>
      </c>
      <c r="G38" s="7" t="str">
        <f t="shared" si="8"/>
        <v/>
      </c>
      <c r="H38" s="7">
        <f t="shared" si="9"/>
        <v>60</v>
      </c>
      <c r="I38" s="7" t="str">
        <f t="shared" si="10"/>
        <v/>
      </c>
      <c r="J38" s="7"/>
      <c r="K38" s="35"/>
      <c r="L38" s="35"/>
    </row>
    <row r="39" spans="1:12" ht="33.75" thickBot="1" x14ac:dyDescent="0.35">
      <c r="A39" s="39" t="s">
        <v>85</v>
      </c>
      <c r="B39" s="19" t="s">
        <v>86</v>
      </c>
      <c r="C39" s="3" t="s">
        <v>11</v>
      </c>
      <c r="D39" s="11">
        <v>2</v>
      </c>
      <c r="E39" s="5">
        <f t="shared" si="11"/>
        <v>2</v>
      </c>
      <c r="F39" s="7">
        <f t="shared" si="7"/>
        <v>30</v>
      </c>
      <c r="G39" s="7">
        <f t="shared" si="8"/>
        <v>28</v>
      </c>
      <c r="H39" s="7" t="str">
        <f t="shared" si="9"/>
        <v/>
      </c>
      <c r="I39" s="7">
        <f t="shared" si="10"/>
        <v>2</v>
      </c>
      <c r="J39" s="7"/>
      <c r="K39" s="35">
        <v>2</v>
      </c>
      <c r="L39" s="35"/>
    </row>
    <row r="40" spans="1:12" ht="33.75" thickBot="1" x14ac:dyDescent="0.35">
      <c r="A40" s="39" t="s">
        <v>87</v>
      </c>
      <c r="B40" s="19" t="s">
        <v>88</v>
      </c>
      <c r="C40" s="3" t="s">
        <v>84</v>
      </c>
      <c r="D40" s="4">
        <v>2</v>
      </c>
      <c r="E40" s="5">
        <f t="shared" si="11"/>
        <v>2</v>
      </c>
      <c r="F40" s="7">
        <f t="shared" si="7"/>
        <v>60</v>
      </c>
      <c r="G40" s="7" t="str">
        <f t="shared" si="8"/>
        <v/>
      </c>
      <c r="H40" s="7">
        <f t="shared" si="9"/>
        <v>60</v>
      </c>
      <c r="I40" s="7" t="str">
        <f t="shared" si="10"/>
        <v/>
      </c>
      <c r="J40" s="7"/>
      <c r="K40" s="35">
        <v>2</v>
      </c>
      <c r="L40" s="35"/>
    </row>
    <row r="41" spans="1:12" ht="33.75" thickBot="1" x14ac:dyDescent="0.35">
      <c r="A41" s="39" t="s">
        <v>89</v>
      </c>
      <c r="B41" s="18" t="s">
        <v>90</v>
      </c>
      <c r="C41" s="4" t="s">
        <v>11</v>
      </c>
      <c r="D41" s="4">
        <v>2</v>
      </c>
      <c r="E41" s="5">
        <f t="shared" si="11"/>
        <v>2</v>
      </c>
      <c r="F41" s="7">
        <f t="shared" si="7"/>
        <v>30</v>
      </c>
      <c r="G41" s="7">
        <f t="shared" si="8"/>
        <v>28</v>
      </c>
      <c r="H41" s="7" t="str">
        <f t="shared" si="9"/>
        <v/>
      </c>
      <c r="I41" s="7">
        <f t="shared" si="10"/>
        <v>2</v>
      </c>
      <c r="J41" s="7"/>
      <c r="K41" s="35"/>
      <c r="L41" s="35">
        <v>2</v>
      </c>
    </row>
    <row r="42" spans="1:12" ht="18" thickBot="1" x14ac:dyDescent="0.35">
      <c r="A42" s="43"/>
      <c r="B42" s="22" t="s">
        <v>118</v>
      </c>
      <c r="C42" s="3" t="s">
        <v>10</v>
      </c>
      <c r="D42" s="6">
        <v>2</v>
      </c>
      <c r="E42" s="5">
        <v>2</v>
      </c>
      <c r="F42" s="7">
        <f t="shared" si="7"/>
        <v>60</v>
      </c>
      <c r="G42" s="7" t="str">
        <f t="shared" si="8"/>
        <v/>
      </c>
      <c r="H42" s="7">
        <f t="shared" si="9"/>
        <v>60</v>
      </c>
      <c r="I42" s="7" t="str">
        <f t="shared" si="10"/>
        <v/>
      </c>
      <c r="J42" s="7"/>
      <c r="K42" s="35"/>
      <c r="L42" s="35">
        <v>2</v>
      </c>
    </row>
    <row r="43" spans="1:12" ht="33.75" thickBot="1" x14ac:dyDescent="0.35">
      <c r="A43" s="43"/>
      <c r="B43" s="18" t="s">
        <v>110</v>
      </c>
      <c r="C43" s="3" t="s">
        <v>10</v>
      </c>
      <c r="D43" s="6">
        <v>2</v>
      </c>
      <c r="E43" s="5">
        <v>2</v>
      </c>
      <c r="F43" s="7">
        <v>60</v>
      </c>
      <c r="G43" s="7"/>
      <c r="H43" s="7">
        <f t="shared" si="9"/>
        <v>60</v>
      </c>
      <c r="I43" s="7" t="str">
        <f t="shared" si="10"/>
        <v/>
      </c>
      <c r="J43" s="7"/>
      <c r="K43" s="35"/>
      <c r="L43" s="35"/>
    </row>
    <row r="44" spans="1:12" ht="33.75" thickBot="1" x14ac:dyDescent="0.35">
      <c r="A44" s="43" t="s">
        <v>18</v>
      </c>
      <c r="B44" s="18" t="s">
        <v>17</v>
      </c>
      <c r="C44" s="3" t="s">
        <v>11</v>
      </c>
      <c r="D44" s="6">
        <v>2</v>
      </c>
      <c r="E44" s="5">
        <f t="shared" si="11"/>
        <v>2</v>
      </c>
      <c r="F44" s="7">
        <f t="shared" si="7"/>
        <v>30</v>
      </c>
      <c r="G44" s="7">
        <f t="shared" si="8"/>
        <v>28</v>
      </c>
      <c r="H44" s="7" t="str">
        <f t="shared" si="9"/>
        <v/>
      </c>
      <c r="I44" s="7">
        <f t="shared" si="10"/>
        <v>2</v>
      </c>
      <c r="J44" s="7"/>
      <c r="K44" s="35"/>
      <c r="L44" s="35">
        <v>2</v>
      </c>
    </row>
    <row r="45" spans="1:12" ht="33.75" thickBot="1" x14ac:dyDescent="0.35">
      <c r="A45" s="44"/>
      <c r="B45" s="22" t="s">
        <v>116</v>
      </c>
      <c r="C45" s="8" t="s">
        <v>10</v>
      </c>
      <c r="D45" s="6">
        <v>1</v>
      </c>
      <c r="E45" s="5">
        <v>1</v>
      </c>
      <c r="F45" s="7">
        <f t="shared" ref="F45" si="12">IF(B45=0,"",IF(LEFT(B45,2)="TH",D45*30,D45*15))</f>
        <v>30</v>
      </c>
      <c r="G45" s="7" t="str">
        <f t="shared" ref="G45" si="13">IF(B45=0,"",IF(LEFT(B45,2)="TH","",(D45*15)-I45))</f>
        <v/>
      </c>
      <c r="H45" s="7">
        <f t="shared" ref="H45" si="14">IF(B45=0,"",IF(LEFT(B45,2)="TH",D45*30,""))</f>
        <v>30</v>
      </c>
      <c r="I45" s="7" t="str">
        <f t="shared" ref="I45" si="15">IF(B45=0,"",IF(LEFT(B45,2)="TH","",$K$1))</f>
        <v/>
      </c>
      <c r="J45" s="7"/>
      <c r="K45" s="35"/>
      <c r="L45" s="35"/>
    </row>
    <row r="46" spans="1:12" ht="33.75" thickBot="1" x14ac:dyDescent="0.35">
      <c r="A46" s="39" t="s">
        <v>107</v>
      </c>
      <c r="B46" s="22" t="s">
        <v>108</v>
      </c>
      <c r="C46" s="8" t="s">
        <v>11</v>
      </c>
      <c r="D46" s="6">
        <v>2</v>
      </c>
      <c r="E46" s="5">
        <v>2</v>
      </c>
      <c r="F46" s="7">
        <f t="shared" si="7"/>
        <v>30</v>
      </c>
      <c r="G46" s="7">
        <v>28</v>
      </c>
      <c r="H46" s="7" t="str">
        <f t="shared" si="9"/>
        <v/>
      </c>
      <c r="I46" s="7">
        <f t="shared" si="10"/>
        <v>2</v>
      </c>
      <c r="J46" s="7"/>
      <c r="K46" s="35"/>
      <c r="L46" s="35">
        <v>2</v>
      </c>
    </row>
    <row r="47" spans="1:12" ht="33.75" thickBot="1" x14ac:dyDescent="0.35">
      <c r="A47" s="39" t="s">
        <v>91</v>
      </c>
      <c r="B47" s="18" t="s">
        <v>92</v>
      </c>
      <c r="C47" s="3" t="s">
        <v>16</v>
      </c>
      <c r="D47" s="6">
        <v>3</v>
      </c>
      <c r="E47" s="5">
        <v>3</v>
      </c>
      <c r="F47" s="7">
        <f t="shared" si="7"/>
        <v>45</v>
      </c>
      <c r="G47" s="7">
        <v>28</v>
      </c>
      <c r="H47" s="7" t="str">
        <f t="shared" si="9"/>
        <v/>
      </c>
      <c r="I47" s="7">
        <v>2</v>
      </c>
      <c r="J47" s="7"/>
      <c r="K47" s="35"/>
      <c r="L47" s="35">
        <v>2</v>
      </c>
    </row>
    <row r="48" spans="1:12" ht="33.75" thickBot="1" x14ac:dyDescent="0.35">
      <c r="A48" s="9" t="s">
        <v>93</v>
      </c>
      <c r="B48" s="18" t="s">
        <v>94</v>
      </c>
      <c r="C48" s="3" t="s">
        <v>10</v>
      </c>
      <c r="D48" s="6">
        <v>2</v>
      </c>
      <c r="E48" s="5">
        <f t="shared" si="11"/>
        <v>2</v>
      </c>
      <c r="F48" s="7">
        <f t="shared" si="7"/>
        <v>60</v>
      </c>
      <c r="G48" s="7" t="str">
        <f t="shared" si="8"/>
        <v/>
      </c>
      <c r="H48" s="7">
        <f t="shared" si="9"/>
        <v>60</v>
      </c>
      <c r="I48" s="7" t="str">
        <f t="shared" si="10"/>
        <v/>
      </c>
      <c r="J48" s="7"/>
      <c r="K48" s="35"/>
      <c r="L48" s="35">
        <v>2</v>
      </c>
    </row>
    <row r="49" spans="1:14" ht="33.75" thickBot="1" x14ac:dyDescent="0.35">
      <c r="A49" s="3" t="s">
        <v>95</v>
      </c>
      <c r="B49" s="19" t="s">
        <v>96</v>
      </c>
      <c r="C49" s="3" t="s">
        <v>11</v>
      </c>
      <c r="D49" s="4">
        <v>2</v>
      </c>
      <c r="E49" s="4">
        <f t="shared" si="11"/>
        <v>2</v>
      </c>
      <c r="F49" s="4">
        <f t="shared" si="7"/>
        <v>30</v>
      </c>
      <c r="G49" s="4">
        <f t="shared" si="8"/>
        <v>28</v>
      </c>
      <c r="H49" s="4" t="str">
        <f t="shared" si="9"/>
        <v/>
      </c>
      <c r="I49" s="7">
        <v>2</v>
      </c>
      <c r="J49" s="40"/>
      <c r="K49" s="35">
        <v>2</v>
      </c>
      <c r="L49" s="35"/>
    </row>
    <row r="50" spans="1:14" ht="33.75" thickBot="1" x14ac:dyDescent="0.35">
      <c r="A50" s="21" t="s">
        <v>103</v>
      </c>
      <c r="B50" s="20" t="s">
        <v>104</v>
      </c>
      <c r="C50" s="21" t="s">
        <v>10</v>
      </c>
      <c r="D50" s="2">
        <v>2</v>
      </c>
      <c r="E50" s="1">
        <f t="shared" si="11"/>
        <v>2</v>
      </c>
      <c r="F50" s="45">
        <f t="shared" si="7"/>
        <v>60</v>
      </c>
      <c r="G50" s="45" t="str">
        <f t="shared" si="8"/>
        <v/>
      </c>
      <c r="H50" s="46">
        <f t="shared" si="9"/>
        <v>60</v>
      </c>
      <c r="I50" s="47" t="str">
        <f t="shared" si="10"/>
        <v/>
      </c>
      <c r="J50" s="8"/>
      <c r="K50" s="35"/>
      <c r="L50" s="35"/>
    </row>
    <row r="51" spans="1:14" ht="33.75" thickBot="1" x14ac:dyDescent="0.35">
      <c r="A51" s="3" t="s">
        <v>97</v>
      </c>
      <c r="B51" s="19" t="s">
        <v>105</v>
      </c>
      <c r="C51" s="3" t="s">
        <v>10</v>
      </c>
      <c r="D51" s="2">
        <v>2</v>
      </c>
      <c r="E51" s="1">
        <v>2</v>
      </c>
      <c r="F51" s="45">
        <f t="shared" si="7"/>
        <v>60</v>
      </c>
      <c r="G51" s="45"/>
      <c r="H51" s="46">
        <f t="shared" si="9"/>
        <v>60</v>
      </c>
      <c r="I51" s="47"/>
      <c r="J51" s="8"/>
      <c r="K51" s="35">
        <v>2</v>
      </c>
      <c r="L51" s="35"/>
    </row>
    <row r="52" spans="1:14" ht="33.75" thickBot="1" x14ac:dyDescent="0.35">
      <c r="A52" s="39" t="s">
        <v>98</v>
      </c>
      <c r="B52" s="23" t="s">
        <v>99</v>
      </c>
      <c r="C52" s="3" t="s">
        <v>10</v>
      </c>
      <c r="D52" s="13">
        <v>2</v>
      </c>
      <c r="E52" s="12">
        <f t="shared" si="11"/>
        <v>2</v>
      </c>
      <c r="F52" s="48">
        <f t="shared" si="7"/>
        <v>60</v>
      </c>
      <c r="G52" s="48" t="str">
        <f t="shared" si="8"/>
        <v/>
      </c>
      <c r="H52" s="48">
        <f t="shared" si="9"/>
        <v>60</v>
      </c>
      <c r="I52" s="48" t="str">
        <f t="shared" si="10"/>
        <v/>
      </c>
      <c r="J52" s="7"/>
      <c r="K52" s="35"/>
      <c r="L52" s="35">
        <v>2</v>
      </c>
      <c r="N52" t="s">
        <v>102</v>
      </c>
    </row>
    <row r="53" spans="1:14" ht="33.75" thickBot="1" x14ac:dyDescent="0.35">
      <c r="A53" s="49" t="s">
        <v>109</v>
      </c>
      <c r="B53" s="24" t="s">
        <v>117</v>
      </c>
      <c r="C53" s="21" t="s">
        <v>11</v>
      </c>
      <c r="D53" s="13">
        <v>2</v>
      </c>
      <c r="E53" s="12">
        <f t="shared" si="11"/>
        <v>2</v>
      </c>
      <c r="F53" s="48">
        <v>30</v>
      </c>
      <c r="G53" s="48">
        <v>28</v>
      </c>
      <c r="H53" s="48"/>
      <c r="I53" s="48">
        <v>2</v>
      </c>
      <c r="J53" s="7"/>
      <c r="K53" s="35">
        <v>2</v>
      </c>
      <c r="L53" s="35"/>
    </row>
    <row r="54" spans="1:14" ht="33.75" thickBot="1" x14ac:dyDescent="0.35">
      <c r="A54" s="8" t="s">
        <v>100</v>
      </c>
      <c r="B54" s="22" t="s">
        <v>119</v>
      </c>
      <c r="C54" s="8" t="s">
        <v>15</v>
      </c>
      <c r="D54" s="7">
        <v>1</v>
      </c>
      <c r="E54" s="5">
        <v>1</v>
      </c>
      <c r="F54" s="7">
        <v>45</v>
      </c>
      <c r="G54" s="7"/>
      <c r="H54" s="7">
        <v>45</v>
      </c>
      <c r="I54" s="7"/>
      <c r="J54" s="7"/>
      <c r="K54" s="35"/>
      <c r="L54" s="35"/>
    </row>
    <row r="55" spans="1:14" ht="33.75" thickBot="1" x14ac:dyDescent="0.35">
      <c r="A55" s="8" t="s">
        <v>101</v>
      </c>
      <c r="B55" s="22" t="s">
        <v>120</v>
      </c>
      <c r="C55" s="8" t="s">
        <v>15</v>
      </c>
      <c r="D55" s="8">
        <v>1</v>
      </c>
      <c r="E55" s="1">
        <v>1</v>
      </c>
      <c r="F55" s="45">
        <v>45</v>
      </c>
      <c r="G55" s="45"/>
      <c r="H55" s="46">
        <v>45</v>
      </c>
      <c r="I55" s="47"/>
      <c r="J55" s="8"/>
      <c r="K55" s="35"/>
      <c r="L55" s="35"/>
    </row>
    <row r="56" spans="1:14" ht="18" thickBot="1" x14ac:dyDescent="0.35">
      <c r="A56" s="39"/>
      <c r="B56" s="18" t="s">
        <v>106</v>
      </c>
      <c r="C56" s="8"/>
      <c r="D56" s="4">
        <v>3</v>
      </c>
      <c r="E56" s="5">
        <v>3</v>
      </c>
      <c r="F56" s="7">
        <f>E56*45</f>
        <v>135</v>
      </c>
      <c r="G56" s="7"/>
      <c r="H56" s="7">
        <f>F56</f>
        <v>135</v>
      </c>
      <c r="I56" s="7"/>
      <c r="J56" s="7"/>
      <c r="K56" s="35"/>
      <c r="L56" s="35"/>
    </row>
    <row r="57" spans="1:14" ht="33.75" thickBot="1" x14ac:dyDescent="0.35">
      <c r="A57" s="39" t="s">
        <v>14</v>
      </c>
      <c r="B57" s="18" t="s">
        <v>13</v>
      </c>
      <c r="C57" s="8" t="s">
        <v>12</v>
      </c>
      <c r="D57" s="4">
        <v>6</v>
      </c>
      <c r="E57" s="5">
        <f t="shared" si="11"/>
        <v>6</v>
      </c>
      <c r="F57" s="7">
        <v>270</v>
      </c>
      <c r="G57" s="7"/>
      <c r="H57" s="7">
        <f>F57</f>
        <v>270</v>
      </c>
      <c r="I57" s="7"/>
      <c r="J57" s="7"/>
      <c r="K57" s="35"/>
      <c r="L57" s="35"/>
    </row>
    <row r="58" spans="1:14" ht="18" thickBot="1" x14ac:dyDescent="0.35">
      <c r="A58" s="8"/>
      <c r="B58" s="50"/>
      <c r="C58" s="50"/>
      <c r="D58" s="8"/>
      <c r="E58" s="1" t="str">
        <f t="shared" si="11"/>
        <v/>
      </c>
      <c r="F58" s="45" t="str">
        <f>IF(B58=0,"",IF(LEFT(B58,2)="TH",D58*30,D58*15))</f>
        <v/>
      </c>
      <c r="G58" s="45" t="str">
        <f>IF(B58=0,"",IF(LEFT(B58,2)="TH","",(D58*15)-I58))</f>
        <v/>
      </c>
      <c r="H58" s="46" t="str">
        <f>IF(B58=0,"",IF(LEFT(B58,2)="TH",D58*30,""))</f>
        <v/>
      </c>
      <c r="I58" s="47" t="str">
        <f>IF(B58=0,"",IF(LEFT(B58,2)="TH","",$K$1))</f>
        <v/>
      </c>
      <c r="J58" s="8"/>
      <c r="K58" s="35"/>
      <c r="L58" s="35"/>
    </row>
    <row r="59" spans="1:14" ht="18" thickBot="1" x14ac:dyDescent="0.35">
      <c r="A59" s="8"/>
      <c r="B59" s="51" t="s">
        <v>9</v>
      </c>
      <c r="C59" s="51"/>
      <c r="D59" s="52">
        <f t="shared" ref="D59:I59" si="16">SUM(D9,D22,D35)</f>
        <v>100</v>
      </c>
      <c r="E59" s="52">
        <f t="shared" si="16"/>
        <v>100</v>
      </c>
      <c r="F59" s="52">
        <f t="shared" si="16"/>
        <v>2295</v>
      </c>
      <c r="G59" s="52">
        <f t="shared" si="16"/>
        <v>693</v>
      </c>
      <c r="H59" s="52">
        <f t="shared" si="16"/>
        <v>1525</v>
      </c>
      <c r="I59" s="52">
        <f t="shared" si="16"/>
        <v>46</v>
      </c>
      <c r="J59" s="52"/>
      <c r="K59" s="35"/>
      <c r="L59" s="35"/>
    </row>
    <row r="60" spans="1:14" ht="17.25" x14ac:dyDescent="0.3">
      <c r="A60" s="53"/>
      <c r="B60" s="35" t="s">
        <v>8</v>
      </c>
      <c r="C60" s="35"/>
      <c r="D60" s="54">
        <v>100</v>
      </c>
      <c r="E60" s="35"/>
      <c r="F60" s="55"/>
      <c r="G60" s="35"/>
      <c r="H60" s="35"/>
      <c r="I60" s="35"/>
      <c r="J60" s="35"/>
      <c r="K60" s="35"/>
      <c r="L60" s="35"/>
    </row>
    <row r="61" spans="1:14" ht="52.5" thickBot="1" x14ac:dyDescent="0.35">
      <c r="A61" s="35"/>
      <c r="B61" s="56" t="s">
        <v>7</v>
      </c>
      <c r="C61" s="56"/>
      <c r="D61" s="57">
        <f t="shared" ref="D61:I61" si="17">SUM(D22,D35)</f>
        <v>72</v>
      </c>
      <c r="E61" s="57">
        <f t="shared" si="17"/>
        <v>72</v>
      </c>
      <c r="F61" s="57">
        <f t="shared" si="17"/>
        <v>1785</v>
      </c>
      <c r="G61" s="57">
        <f t="shared" si="17"/>
        <v>491</v>
      </c>
      <c r="H61" s="57">
        <f t="shared" si="17"/>
        <v>1245</v>
      </c>
      <c r="I61" s="57">
        <f t="shared" si="17"/>
        <v>18</v>
      </c>
      <c r="J61" s="35"/>
      <c r="K61" s="35"/>
      <c r="L61" s="35"/>
    </row>
    <row r="62" spans="1:14" ht="18" thickBot="1" x14ac:dyDescent="0.35">
      <c r="A62" s="35"/>
      <c r="B62" s="35"/>
      <c r="C62" s="35"/>
      <c r="D62" s="54"/>
      <c r="E62" s="35"/>
      <c r="F62" s="58">
        <f>G62+H62</f>
        <v>1754</v>
      </c>
      <c r="G62" s="59">
        <f>G61+I61</f>
        <v>509</v>
      </c>
      <c r="H62" s="59">
        <f>H61</f>
        <v>1245</v>
      </c>
      <c r="I62" s="35"/>
      <c r="J62" s="35"/>
      <c r="K62" s="35"/>
      <c r="L62" s="35"/>
    </row>
    <row r="63" spans="1:14" ht="18" thickBot="1" x14ac:dyDescent="0.35">
      <c r="A63" s="35" t="s">
        <v>6</v>
      </c>
      <c r="B63" s="35">
        <f>COUNTA(B10:B18,B26:B34,B46:B57,B58:B58)</f>
        <v>30</v>
      </c>
      <c r="C63" s="35"/>
      <c r="D63" s="54"/>
      <c r="E63" s="35"/>
      <c r="F63" s="60" t="s">
        <v>5</v>
      </c>
      <c r="G63" s="61" t="s">
        <v>4</v>
      </c>
      <c r="H63" s="61" t="s">
        <v>3</v>
      </c>
      <c r="I63" s="35"/>
      <c r="J63" s="35"/>
      <c r="K63" s="35"/>
      <c r="L63" s="35"/>
    </row>
    <row r="64" spans="1:14" ht="17.25" x14ac:dyDescent="0.3">
      <c r="A64" s="35"/>
      <c r="B64" s="35"/>
      <c r="C64" s="35"/>
      <c r="D64" s="54"/>
      <c r="E64" s="35"/>
      <c r="F64" s="55"/>
      <c r="G64" s="62">
        <f>H62/F62</f>
        <v>0.70980615735461805</v>
      </c>
      <c r="H64" s="62">
        <f>H59/F59</f>
        <v>0.66448801742919394</v>
      </c>
      <c r="I64" s="35"/>
      <c r="J64" s="35"/>
      <c r="K64" s="35"/>
      <c r="L64" s="35"/>
    </row>
    <row r="65" spans="1:12" ht="17.25" x14ac:dyDescent="0.3">
      <c r="A65" s="35"/>
      <c r="B65" s="35"/>
      <c r="C65" s="35"/>
      <c r="D65" s="54"/>
      <c r="E65" s="35"/>
      <c r="F65" s="55"/>
      <c r="G65" s="63" t="s">
        <v>2</v>
      </c>
      <c r="H65" s="63" t="s">
        <v>1</v>
      </c>
      <c r="I65" s="35"/>
      <c r="J65" s="35"/>
      <c r="K65" s="35"/>
      <c r="L65" s="35"/>
    </row>
    <row r="66" spans="1:12" ht="17.25" x14ac:dyDescent="0.3">
      <c r="A66" s="35"/>
      <c r="B66" s="35"/>
      <c r="C66" s="35"/>
      <c r="D66" s="54"/>
      <c r="E66" s="35"/>
      <c r="F66" s="55"/>
      <c r="G66" s="35" t="s">
        <v>0</v>
      </c>
      <c r="H66" s="35">
        <f>G59+I59</f>
        <v>739</v>
      </c>
      <c r="I66" s="35"/>
      <c r="J66" s="35"/>
      <c r="K66" s="35"/>
      <c r="L66" s="35"/>
    </row>
    <row r="68" spans="1:12" ht="15.75" x14ac:dyDescent="0.25">
      <c r="A68" s="25">
        <v>1</v>
      </c>
      <c r="B68" s="126" t="s">
        <v>111</v>
      </c>
      <c r="C68" s="27" t="s">
        <v>113</v>
      </c>
      <c r="D68" s="28"/>
      <c r="E68" s="29"/>
      <c r="F68" s="26"/>
      <c r="G68" s="26"/>
    </row>
    <row r="69" spans="1:12" ht="15.75" x14ac:dyDescent="0.25">
      <c r="A69" s="25">
        <v>2</v>
      </c>
      <c r="B69" s="126"/>
      <c r="C69" s="30" t="s">
        <v>114</v>
      </c>
      <c r="D69" s="28"/>
      <c r="E69" s="29"/>
      <c r="F69" s="26"/>
      <c r="G69" s="26"/>
    </row>
    <row r="70" spans="1:12" ht="15.75" x14ac:dyDescent="0.25">
      <c r="A70" s="25">
        <v>3</v>
      </c>
      <c r="B70" s="127" t="s">
        <v>112</v>
      </c>
      <c r="C70" s="27" t="s">
        <v>104</v>
      </c>
      <c r="D70" s="28"/>
      <c r="E70" s="31"/>
      <c r="F70" s="26"/>
      <c r="G70" s="26"/>
    </row>
    <row r="71" spans="1:12" ht="15.75" x14ac:dyDescent="0.25">
      <c r="A71" s="25">
        <v>4</v>
      </c>
      <c r="B71" s="127"/>
      <c r="C71" s="32" t="s">
        <v>115</v>
      </c>
      <c r="D71" s="28"/>
      <c r="E71" s="31"/>
      <c r="F71" s="26"/>
      <c r="G71" s="26"/>
    </row>
  </sheetData>
  <mergeCells count="17">
    <mergeCell ref="B68:B69"/>
    <mergeCell ref="B70:B71"/>
    <mergeCell ref="B8:J8"/>
    <mergeCell ref="B20:J20"/>
    <mergeCell ref="E5:E7"/>
    <mergeCell ref="F5:I5"/>
    <mergeCell ref="J5:J7"/>
    <mergeCell ref="F6:F7"/>
    <mergeCell ref="G6:G7"/>
    <mergeCell ref="H6:H7"/>
    <mergeCell ref="I6:I7"/>
    <mergeCell ref="A2:J2"/>
    <mergeCell ref="A3:J3"/>
    <mergeCell ref="A4:A7"/>
    <mergeCell ref="B4:B7"/>
    <mergeCell ref="D4:I4"/>
    <mergeCell ref="D5:D7"/>
  </mergeCells>
  <pageMargins left="0.25" right="0.25" top="0.75" bottom="0.75" header="0.3" footer="0.3"/>
  <pageSetup paperSize="9" scale="6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5" sqref="F25"/>
    </sheetView>
  </sheetViews>
  <sheetFormatPr defaultRowHeight="15" x14ac:dyDescent="0.25"/>
  <cols>
    <col min="3" max="4" width="9.140625" customWidth="1"/>
  </cols>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57"/>
  <sheetViews>
    <sheetView topLeftCell="O1" zoomScale="70" zoomScaleNormal="70" workbookViewId="0">
      <selection activeCell="Y2" sqref="Y2"/>
    </sheetView>
  </sheetViews>
  <sheetFormatPr defaultColWidth="8.85546875" defaultRowHeight="15" x14ac:dyDescent="0.25"/>
  <cols>
    <col min="1" max="2" width="8.85546875" style="76"/>
    <col min="3" max="3" width="50.7109375" style="76" customWidth="1"/>
    <col min="4" max="4" width="7" style="72" customWidth="1"/>
    <col min="5" max="5" width="5.28515625" style="72" customWidth="1"/>
    <col min="6" max="9" width="5.7109375" style="76" hidden="1" customWidth="1"/>
    <col min="10" max="38" width="24.28515625" style="76" customWidth="1"/>
    <col min="39" max="16384" width="8.85546875" style="76"/>
  </cols>
  <sheetData>
    <row r="1" spans="1:38" s="72" customFormat="1" ht="16.149999999999999" customHeight="1" x14ac:dyDescent="0.25">
      <c r="A1" s="144" t="s">
        <v>128</v>
      </c>
      <c r="B1" s="145" t="s">
        <v>129</v>
      </c>
      <c r="C1" s="145" t="s">
        <v>130</v>
      </c>
      <c r="D1" s="145" t="s">
        <v>131</v>
      </c>
      <c r="E1" s="145"/>
      <c r="F1" s="145" t="s">
        <v>132</v>
      </c>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K1" s="145"/>
      <c r="AL1" s="145"/>
    </row>
    <row r="2" spans="1:38" s="72" customFormat="1" ht="110.25" x14ac:dyDescent="0.25">
      <c r="A2" s="144"/>
      <c r="B2" s="145"/>
      <c r="C2" s="145"/>
      <c r="D2" s="145"/>
      <c r="E2" s="145"/>
      <c r="F2" s="73"/>
      <c r="G2" s="73"/>
      <c r="H2" s="73"/>
      <c r="I2" s="73"/>
      <c r="J2" s="152" t="s">
        <v>223</v>
      </c>
      <c r="K2" s="152" t="s">
        <v>224</v>
      </c>
      <c r="L2" s="152" t="s">
        <v>225</v>
      </c>
      <c r="M2" s="153" t="s">
        <v>227</v>
      </c>
      <c r="N2" s="153" t="s">
        <v>226</v>
      </c>
      <c r="O2" s="152" t="s">
        <v>228</v>
      </c>
      <c r="P2" s="152" t="s">
        <v>229</v>
      </c>
      <c r="Q2" s="152" t="s">
        <v>230</v>
      </c>
      <c r="R2" s="152" t="s">
        <v>231</v>
      </c>
      <c r="S2" s="152" t="s">
        <v>232</v>
      </c>
      <c r="T2" s="152" t="s">
        <v>233</v>
      </c>
      <c r="U2" s="152" t="s">
        <v>234</v>
      </c>
      <c r="V2" s="74" t="s">
        <v>133</v>
      </c>
      <c r="W2" s="74" t="s">
        <v>134</v>
      </c>
      <c r="X2" s="74" t="s">
        <v>135</v>
      </c>
      <c r="Y2" s="74" t="s">
        <v>102</v>
      </c>
      <c r="Z2" s="74" t="s">
        <v>136</v>
      </c>
      <c r="AA2" s="74" t="s">
        <v>137</v>
      </c>
      <c r="AB2" s="74" t="s">
        <v>138</v>
      </c>
      <c r="AC2" s="74" t="s">
        <v>139</v>
      </c>
      <c r="AD2" s="74" t="s">
        <v>140</v>
      </c>
      <c r="AE2" s="74" t="s">
        <v>141</v>
      </c>
      <c r="AF2" s="74" t="s">
        <v>142</v>
      </c>
      <c r="AG2" s="74" t="s">
        <v>143</v>
      </c>
      <c r="AH2" s="74" t="s">
        <v>144</v>
      </c>
      <c r="AI2" s="74" t="s">
        <v>145</v>
      </c>
      <c r="AJ2" s="74" t="s">
        <v>146</v>
      </c>
      <c r="AK2" s="74" t="s">
        <v>147</v>
      </c>
      <c r="AL2" s="74" t="s">
        <v>148</v>
      </c>
    </row>
    <row r="3" spans="1:38" s="72" customFormat="1" ht="14.25" x14ac:dyDescent="0.25">
      <c r="B3" s="73"/>
      <c r="C3" s="73"/>
      <c r="D3" s="73"/>
      <c r="E3" s="73"/>
      <c r="F3" s="73"/>
      <c r="G3" s="73"/>
      <c r="H3" s="73"/>
      <c r="I3" s="73"/>
      <c r="J3" s="75" t="s">
        <v>149</v>
      </c>
      <c r="K3" s="73" t="s">
        <v>150</v>
      </c>
      <c r="L3" s="73" t="s">
        <v>151</v>
      </c>
      <c r="M3" s="73" t="s">
        <v>152</v>
      </c>
      <c r="N3" s="73" t="s">
        <v>153</v>
      </c>
      <c r="O3" s="73" t="s">
        <v>154</v>
      </c>
      <c r="P3" s="73" t="s">
        <v>155</v>
      </c>
      <c r="Q3" s="73" t="s">
        <v>156</v>
      </c>
      <c r="R3" s="73" t="s">
        <v>157</v>
      </c>
      <c r="S3" s="73" t="s">
        <v>158</v>
      </c>
      <c r="T3" s="73" t="s">
        <v>159</v>
      </c>
      <c r="U3" s="73" t="s">
        <v>160</v>
      </c>
      <c r="V3" s="73" t="s">
        <v>161</v>
      </c>
      <c r="W3" s="73" t="s">
        <v>162</v>
      </c>
      <c r="X3" s="73" t="s">
        <v>163</v>
      </c>
      <c r="Y3" s="73" t="s">
        <v>164</v>
      </c>
      <c r="Z3" s="73" t="s">
        <v>165</v>
      </c>
      <c r="AA3" s="73" t="s">
        <v>166</v>
      </c>
      <c r="AB3" s="73" t="s">
        <v>167</v>
      </c>
      <c r="AC3" s="73" t="s">
        <v>168</v>
      </c>
      <c r="AD3" s="73" t="s">
        <v>169</v>
      </c>
      <c r="AE3" s="73" t="s">
        <v>170</v>
      </c>
      <c r="AF3" s="73" t="s">
        <v>171</v>
      </c>
      <c r="AG3" s="73" t="s">
        <v>172</v>
      </c>
      <c r="AH3" s="73" t="s">
        <v>173</v>
      </c>
      <c r="AI3" s="73" t="s">
        <v>174</v>
      </c>
      <c r="AJ3" s="73" t="s">
        <v>175</v>
      </c>
      <c r="AK3" s="73" t="s">
        <v>176</v>
      </c>
      <c r="AL3" s="73" t="s">
        <v>177</v>
      </c>
    </row>
    <row r="4" spans="1:38" ht="16.149999999999999" customHeight="1" x14ac:dyDescent="0.2">
      <c r="A4" s="76">
        <v>2</v>
      </c>
      <c r="B4" s="146">
        <v>1</v>
      </c>
      <c r="C4" s="77" t="s">
        <v>178</v>
      </c>
      <c r="D4" s="78">
        <v>4</v>
      </c>
      <c r="E4" s="149">
        <f>SUM(D4:D9)</f>
        <v>18</v>
      </c>
      <c r="F4" s="79" t="s">
        <v>179</v>
      </c>
      <c r="G4" s="79" t="s">
        <v>180</v>
      </c>
      <c r="H4" s="79"/>
      <c r="I4" s="79"/>
      <c r="J4" s="79"/>
      <c r="K4" s="79"/>
      <c r="L4" s="79"/>
      <c r="M4" s="79"/>
      <c r="N4" s="79"/>
      <c r="O4" s="79"/>
      <c r="P4" s="79"/>
      <c r="Q4" s="79"/>
      <c r="R4" s="79"/>
      <c r="S4" s="79"/>
      <c r="T4" s="79"/>
      <c r="U4" s="79"/>
      <c r="V4" s="79"/>
      <c r="W4" s="79"/>
      <c r="X4" s="79"/>
      <c r="Y4" s="79"/>
      <c r="Z4" s="79"/>
      <c r="AA4" s="79"/>
      <c r="AB4" s="79"/>
      <c r="AC4" s="79"/>
      <c r="AD4" s="79"/>
      <c r="AE4" s="79"/>
      <c r="AF4" s="79"/>
      <c r="AG4" s="79" t="s">
        <v>121</v>
      </c>
      <c r="AH4" s="79"/>
      <c r="AI4" s="79" t="s">
        <v>121</v>
      </c>
      <c r="AJ4" s="79"/>
      <c r="AK4" s="79"/>
      <c r="AL4" s="79"/>
    </row>
    <row r="5" spans="1:38" ht="16.149999999999999" customHeight="1" x14ac:dyDescent="0.2">
      <c r="A5" s="80">
        <v>1</v>
      </c>
      <c r="B5" s="147"/>
      <c r="C5" s="77" t="s">
        <v>181</v>
      </c>
      <c r="D5" s="78">
        <v>2</v>
      </c>
      <c r="E5" s="150"/>
      <c r="F5" s="79" t="s">
        <v>179</v>
      </c>
      <c r="G5" s="79" t="s">
        <v>180</v>
      </c>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row>
    <row r="6" spans="1:38" ht="16.149999999999999" customHeight="1" x14ac:dyDescent="0.25">
      <c r="A6" s="76">
        <v>12</v>
      </c>
      <c r="B6" s="147"/>
      <c r="C6" s="81" t="s">
        <v>182</v>
      </c>
      <c r="D6" s="78">
        <v>4</v>
      </c>
      <c r="E6" s="150"/>
      <c r="F6" s="79" t="s">
        <v>179</v>
      </c>
      <c r="G6" s="79" t="s">
        <v>180</v>
      </c>
      <c r="H6" s="79"/>
      <c r="I6" s="79"/>
      <c r="J6" s="82"/>
      <c r="K6" s="83"/>
      <c r="L6" s="83"/>
      <c r="M6" s="83"/>
      <c r="N6" s="84"/>
      <c r="O6" s="83"/>
      <c r="P6" s="83"/>
      <c r="Q6" s="83"/>
      <c r="R6" s="83"/>
      <c r="S6" s="83"/>
      <c r="T6" s="83"/>
      <c r="U6" s="79"/>
      <c r="V6" s="79"/>
      <c r="W6" s="79"/>
      <c r="X6" s="73"/>
      <c r="Y6" s="79"/>
      <c r="Z6" s="79"/>
      <c r="AA6" s="79"/>
      <c r="AB6" s="79"/>
      <c r="AC6" s="79"/>
      <c r="AD6" s="79"/>
      <c r="AE6" s="79"/>
      <c r="AF6" s="79"/>
      <c r="AG6" s="79" t="s">
        <v>121</v>
      </c>
      <c r="AH6" s="79"/>
      <c r="AI6" s="79"/>
      <c r="AJ6" s="79"/>
      <c r="AK6" s="79"/>
      <c r="AL6" s="79"/>
    </row>
    <row r="7" spans="1:38" ht="16.149999999999999" customHeight="1" x14ac:dyDescent="0.25">
      <c r="A7" s="76">
        <v>3</v>
      </c>
      <c r="B7" s="147"/>
      <c r="C7" s="81" t="s">
        <v>183</v>
      </c>
      <c r="D7" s="85">
        <v>4</v>
      </c>
      <c r="E7" s="150"/>
      <c r="F7" s="79" t="s">
        <v>179</v>
      </c>
      <c r="G7" s="79" t="s">
        <v>180</v>
      </c>
      <c r="H7" s="79"/>
      <c r="I7" s="79"/>
      <c r="J7" s="79"/>
      <c r="K7" s="79"/>
      <c r="L7" s="79"/>
      <c r="M7" s="79"/>
      <c r="N7" s="79"/>
      <c r="O7" s="79"/>
      <c r="P7" s="79"/>
      <c r="Q7" s="79"/>
      <c r="R7" s="79"/>
      <c r="S7" s="79"/>
      <c r="T7" s="79"/>
      <c r="U7" s="79"/>
      <c r="V7" s="79" t="s">
        <v>122</v>
      </c>
      <c r="W7" s="79" t="s">
        <v>122</v>
      </c>
      <c r="X7" s="79"/>
      <c r="Y7" s="79" t="s">
        <v>121</v>
      </c>
      <c r="Z7" s="79"/>
      <c r="AA7" s="79"/>
      <c r="AB7" s="79" t="s">
        <v>121</v>
      </c>
      <c r="AC7" s="79" t="s">
        <v>121</v>
      </c>
      <c r="AD7" s="79" t="s">
        <v>121</v>
      </c>
      <c r="AE7" s="79" t="s">
        <v>122</v>
      </c>
      <c r="AF7" s="79" t="s">
        <v>122</v>
      </c>
      <c r="AG7" s="79" t="s">
        <v>121</v>
      </c>
      <c r="AH7" s="79"/>
      <c r="AI7" s="79" t="s">
        <v>121</v>
      </c>
      <c r="AJ7" s="79"/>
      <c r="AK7" s="79"/>
      <c r="AL7" s="79"/>
    </row>
    <row r="8" spans="1:38" ht="16.149999999999999" customHeight="1" x14ac:dyDescent="0.25">
      <c r="A8" s="76">
        <v>4</v>
      </c>
      <c r="B8" s="147"/>
      <c r="C8" s="86" t="s">
        <v>184</v>
      </c>
      <c r="D8" s="78">
        <v>2</v>
      </c>
      <c r="E8" s="150"/>
      <c r="F8" s="79" t="s">
        <v>185</v>
      </c>
      <c r="G8" s="79" t="s">
        <v>186</v>
      </c>
      <c r="H8" s="79"/>
      <c r="I8" s="79"/>
      <c r="J8" s="79"/>
      <c r="K8" s="79" t="s">
        <v>121</v>
      </c>
      <c r="L8" s="79"/>
      <c r="M8" s="79"/>
      <c r="N8" s="79"/>
      <c r="O8" s="79" t="s">
        <v>121</v>
      </c>
      <c r="P8" s="79"/>
      <c r="Q8" s="79"/>
      <c r="R8" s="79"/>
      <c r="S8" s="79"/>
      <c r="T8" s="79"/>
      <c r="U8" s="79"/>
      <c r="V8" s="79"/>
      <c r="W8" s="79"/>
      <c r="X8" s="79"/>
      <c r="Y8" s="79"/>
      <c r="Z8" s="79"/>
      <c r="AA8" s="79" t="s">
        <v>121</v>
      </c>
      <c r="AB8" s="79"/>
      <c r="AC8" s="79"/>
      <c r="AD8" s="79"/>
      <c r="AE8" s="79" t="s">
        <v>123</v>
      </c>
      <c r="AF8" s="79"/>
      <c r="AG8" s="79"/>
      <c r="AH8" s="79"/>
      <c r="AI8" s="79"/>
      <c r="AJ8" s="79"/>
      <c r="AK8" s="79"/>
      <c r="AL8" s="79"/>
    </row>
    <row r="9" spans="1:38" ht="16.149999999999999" customHeight="1" x14ac:dyDescent="0.25">
      <c r="A9" s="76">
        <v>5</v>
      </c>
      <c r="B9" s="148"/>
      <c r="C9" s="86" t="s">
        <v>187</v>
      </c>
      <c r="D9" s="78">
        <v>2</v>
      </c>
      <c r="E9" s="151"/>
      <c r="F9" s="79" t="s">
        <v>185</v>
      </c>
      <c r="G9" s="79" t="s">
        <v>186</v>
      </c>
      <c r="H9" s="79"/>
      <c r="I9" s="79"/>
      <c r="J9" s="79" t="s">
        <v>121</v>
      </c>
      <c r="K9" s="83"/>
      <c r="L9" s="83"/>
      <c r="M9" s="83"/>
      <c r="N9" s="83"/>
      <c r="O9" s="83"/>
      <c r="P9" s="83"/>
      <c r="Q9" s="83"/>
      <c r="R9" s="83"/>
      <c r="S9" s="83"/>
      <c r="T9" s="83"/>
      <c r="U9" s="79"/>
      <c r="V9" s="79"/>
      <c r="W9" s="79"/>
      <c r="X9" s="79"/>
      <c r="Y9" s="79"/>
      <c r="Z9" s="79"/>
      <c r="AA9" s="79" t="s">
        <v>121</v>
      </c>
      <c r="AB9" s="79"/>
      <c r="AC9" s="79"/>
      <c r="AD9" s="79"/>
      <c r="AE9" s="79" t="s">
        <v>123</v>
      </c>
      <c r="AF9" s="79"/>
      <c r="AG9" s="79"/>
      <c r="AH9" s="79"/>
      <c r="AI9" s="79"/>
      <c r="AJ9" s="79"/>
      <c r="AK9" s="79"/>
      <c r="AL9" s="79"/>
    </row>
    <row r="10" spans="1:38" ht="16.149999999999999" customHeight="1" x14ac:dyDescent="0.25">
      <c r="A10" s="76">
        <v>11</v>
      </c>
      <c r="B10" s="134">
        <v>2</v>
      </c>
      <c r="C10" s="81" t="s">
        <v>188</v>
      </c>
      <c r="D10" s="87">
        <v>4</v>
      </c>
      <c r="E10" s="136">
        <f>SUM(D10:D18)</f>
        <v>21</v>
      </c>
      <c r="F10" s="79" t="s">
        <v>179</v>
      </c>
      <c r="G10" s="79" t="s">
        <v>180</v>
      </c>
      <c r="H10" s="79"/>
      <c r="I10" s="79"/>
      <c r="J10" s="82"/>
      <c r="K10" s="83"/>
      <c r="L10" s="83"/>
      <c r="M10" s="83"/>
      <c r="N10" s="88"/>
      <c r="O10" s="83"/>
      <c r="P10" s="83"/>
      <c r="Q10" s="83"/>
      <c r="R10" s="83"/>
      <c r="S10" s="83"/>
      <c r="T10" s="83"/>
      <c r="U10" s="79"/>
      <c r="V10" s="79"/>
      <c r="W10" s="79"/>
      <c r="X10" s="73"/>
      <c r="Y10" s="79" t="s">
        <v>122</v>
      </c>
      <c r="Z10" s="79"/>
      <c r="AA10" s="79"/>
      <c r="AB10" s="79"/>
      <c r="AC10" s="79"/>
      <c r="AD10" s="79"/>
      <c r="AE10" s="79" t="s">
        <v>123</v>
      </c>
      <c r="AF10" s="79"/>
      <c r="AG10" s="79"/>
      <c r="AH10" s="79"/>
      <c r="AI10" s="79"/>
      <c r="AJ10" s="79"/>
      <c r="AK10" s="79"/>
      <c r="AL10" s="79" t="s">
        <v>122</v>
      </c>
    </row>
    <row r="11" spans="1:38" ht="16.149999999999999" customHeight="1" x14ac:dyDescent="0.25">
      <c r="A11" s="80">
        <v>10</v>
      </c>
      <c r="B11" s="135"/>
      <c r="C11" s="81" t="s">
        <v>189</v>
      </c>
      <c r="D11" s="87">
        <v>3</v>
      </c>
      <c r="E11" s="137"/>
      <c r="F11" s="79" t="s">
        <v>179</v>
      </c>
      <c r="G11" s="79" t="s">
        <v>180</v>
      </c>
      <c r="H11" s="79"/>
      <c r="I11" s="79"/>
      <c r="J11" s="82"/>
      <c r="K11" s="83"/>
      <c r="L11" s="83"/>
      <c r="M11" s="83"/>
      <c r="N11" s="89"/>
      <c r="O11" s="83"/>
      <c r="P11" s="83"/>
      <c r="Q11" s="83"/>
      <c r="R11" s="82"/>
      <c r="S11" s="83"/>
      <c r="T11" s="83"/>
      <c r="U11" s="79"/>
      <c r="V11" s="79"/>
      <c r="W11" s="79"/>
      <c r="X11" s="79"/>
      <c r="Y11" s="79"/>
      <c r="Z11" s="79"/>
      <c r="AA11" s="79"/>
      <c r="AB11" s="79"/>
      <c r="AC11" s="79"/>
      <c r="AD11" s="79"/>
      <c r="AE11" s="79" t="s">
        <v>123</v>
      </c>
      <c r="AF11" s="79"/>
      <c r="AG11" s="79"/>
      <c r="AH11" s="79"/>
      <c r="AI11" s="79" t="s">
        <v>122</v>
      </c>
      <c r="AJ11" s="79" t="s">
        <v>121</v>
      </c>
      <c r="AK11" s="79" t="s">
        <v>121</v>
      </c>
      <c r="AL11" s="79" t="s">
        <v>123</v>
      </c>
    </row>
    <row r="12" spans="1:38" ht="16.149999999999999" customHeight="1" x14ac:dyDescent="0.25">
      <c r="A12" s="76">
        <v>37</v>
      </c>
      <c r="B12" s="135"/>
      <c r="C12" s="90" t="s">
        <v>190</v>
      </c>
      <c r="D12" s="87">
        <v>2</v>
      </c>
      <c r="E12" s="137"/>
      <c r="F12" s="79" t="s">
        <v>179</v>
      </c>
      <c r="G12" s="79" t="s">
        <v>180</v>
      </c>
      <c r="H12" s="79"/>
      <c r="I12" s="79"/>
      <c r="J12" s="79"/>
      <c r="K12" s="79"/>
      <c r="L12" s="83"/>
      <c r="M12" s="79"/>
      <c r="N12" s="79"/>
      <c r="O12" s="79"/>
      <c r="P12" s="79"/>
      <c r="Q12" s="79"/>
      <c r="R12" s="79"/>
      <c r="S12" s="79"/>
      <c r="T12" s="79"/>
      <c r="U12" s="79"/>
      <c r="V12" s="79"/>
      <c r="W12" s="79" t="s">
        <v>123</v>
      </c>
      <c r="X12" s="79"/>
      <c r="Y12" s="79"/>
      <c r="Z12" s="79"/>
      <c r="AA12" s="79"/>
      <c r="AB12" s="79"/>
      <c r="AC12" s="79"/>
      <c r="AD12" s="79"/>
      <c r="AE12" s="79" t="s">
        <v>123</v>
      </c>
      <c r="AF12" s="79"/>
      <c r="AG12" s="79" t="s">
        <v>122</v>
      </c>
      <c r="AH12" s="79" t="s">
        <v>122</v>
      </c>
      <c r="AI12" s="79"/>
      <c r="AJ12" s="79"/>
      <c r="AK12" s="79"/>
      <c r="AL12" s="79"/>
    </row>
    <row r="13" spans="1:38" ht="16.149999999999999" customHeight="1" x14ac:dyDescent="0.25">
      <c r="A13" s="76">
        <v>6</v>
      </c>
      <c r="B13" s="135"/>
      <c r="C13" s="91" t="s">
        <v>191</v>
      </c>
      <c r="D13" s="87">
        <v>2</v>
      </c>
      <c r="E13" s="137"/>
      <c r="F13" s="79" t="s">
        <v>185</v>
      </c>
      <c r="G13" s="79" t="s">
        <v>192</v>
      </c>
      <c r="H13" s="79"/>
      <c r="I13" s="79"/>
      <c r="J13" s="83" t="s">
        <v>123</v>
      </c>
      <c r="K13" s="83" t="s">
        <v>124</v>
      </c>
      <c r="L13" s="83"/>
      <c r="M13" s="83" t="s">
        <v>121</v>
      </c>
      <c r="N13" s="89"/>
      <c r="O13" s="83"/>
      <c r="P13" s="83"/>
      <c r="Q13" s="83"/>
      <c r="R13" s="83"/>
      <c r="S13" s="83"/>
      <c r="T13" s="83"/>
      <c r="U13" s="79"/>
      <c r="V13" s="79"/>
      <c r="W13" s="79"/>
      <c r="X13" s="79"/>
      <c r="Y13" s="79"/>
      <c r="Z13" s="79"/>
      <c r="AA13" s="79" t="s">
        <v>121</v>
      </c>
      <c r="AB13" s="79"/>
      <c r="AC13" s="79"/>
      <c r="AD13" s="79"/>
      <c r="AE13" s="79" t="s">
        <v>123</v>
      </c>
      <c r="AF13" s="79"/>
      <c r="AG13" s="79"/>
      <c r="AH13" s="79"/>
      <c r="AI13" s="79"/>
      <c r="AJ13" s="79" t="s">
        <v>124</v>
      </c>
      <c r="AK13" s="79"/>
      <c r="AL13" s="79"/>
    </row>
    <row r="14" spans="1:38" ht="16.149999999999999" customHeight="1" x14ac:dyDescent="0.25">
      <c r="A14" s="76">
        <v>7</v>
      </c>
      <c r="B14" s="135"/>
      <c r="C14" s="91" t="s">
        <v>193</v>
      </c>
      <c r="D14" s="87">
        <v>2</v>
      </c>
      <c r="E14" s="137"/>
      <c r="F14" s="79" t="s">
        <v>185</v>
      </c>
      <c r="G14" s="79" t="s">
        <v>192</v>
      </c>
      <c r="H14" s="79"/>
      <c r="I14" s="79"/>
      <c r="J14" s="83"/>
      <c r="K14" s="83" t="s">
        <v>124</v>
      </c>
      <c r="L14" s="83"/>
      <c r="M14" s="83"/>
      <c r="N14" s="83"/>
      <c r="O14" s="83"/>
      <c r="P14" s="83"/>
      <c r="Q14" s="83"/>
      <c r="R14" s="83"/>
      <c r="S14" s="83"/>
      <c r="T14" s="83"/>
      <c r="U14" s="79"/>
      <c r="V14" s="79"/>
      <c r="W14" s="92"/>
      <c r="X14" s="92"/>
      <c r="Y14" s="79"/>
      <c r="Z14" s="79"/>
      <c r="AA14" s="79"/>
      <c r="AB14" s="79"/>
      <c r="AC14" s="79"/>
      <c r="AD14" s="79"/>
      <c r="AE14" s="79" t="s">
        <v>123</v>
      </c>
      <c r="AF14" s="79"/>
      <c r="AG14" s="79"/>
      <c r="AH14" s="79"/>
      <c r="AI14" s="79"/>
      <c r="AJ14" s="79" t="s">
        <v>124</v>
      </c>
      <c r="AK14" s="79"/>
      <c r="AL14" s="79"/>
    </row>
    <row r="15" spans="1:38" ht="16.149999999999999" customHeight="1" x14ac:dyDescent="0.25">
      <c r="A15" s="76">
        <v>8</v>
      </c>
      <c r="B15" s="135"/>
      <c r="C15" s="86" t="s">
        <v>194</v>
      </c>
      <c r="D15" s="87">
        <v>2</v>
      </c>
      <c r="E15" s="137"/>
      <c r="F15" s="79" t="s">
        <v>185</v>
      </c>
      <c r="G15" s="79" t="s">
        <v>186</v>
      </c>
      <c r="H15" s="79"/>
      <c r="I15" s="79"/>
      <c r="J15" s="83"/>
      <c r="K15" s="83"/>
      <c r="L15" s="83" t="s">
        <v>122</v>
      </c>
      <c r="M15" s="83"/>
      <c r="N15" s="83"/>
      <c r="O15" s="83"/>
      <c r="P15" s="83"/>
      <c r="Q15" s="83"/>
      <c r="R15" s="82"/>
      <c r="S15" s="83"/>
      <c r="T15" s="83"/>
      <c r="U15" s="79"/>
      <c r="V15" s="79"/>
      <c r="W15" s="79"/>
      <c r="X15" s="79"/>
      <c r="Y15" s="79"/>
      <c r="Z15" s="79"/>
      <c r="AA15" s="79"/>
      <c r="AB15" s="79"/>
      <c r="AC15" s="79"/>
      <c r="AD15" s="79"/>
      <c r="AE15" s="79" t="s">
        <v>123</v>
      </c>
      <c r="AF15" s="79"/>
      <c r="AG15" s="79" t="s">
        <v>123</v>
      </c>
      <c r="AH15" s="79"/>
      <c r="AI15" s="79"/>
      <c r="AJ15" s="79"/>
      <c r="AK15" s="79"/>
      <c r="AL15" s="79"/>
    </row>
    <row r="16" spans="1:38" ht="16.149999999999999" customHeight="1" x14ac:dyDescent="0.25">
      <c r="A16" s="76">
        <v>9</v>
      </c>
      <c r="B16" s="135"/>
      <c r="C16" s="93"/>
      <c r="D16" s="87">
        <v>2</v>
      </c>
      <c r="E16" s="137"/>
      <c r="F16" s="79" t="s">
        <v>195</v>
      </c>
      <c r="G16" s="79" t="s">
        <v>196</v>
      </c>
      <c r="H16" s="79"/>
      <c r="I16" s="79"/>
      <c r="J16" s="83"/>
      <c r="K16" s="83"/>
      <c r="L16" s="83" t="s">
        <v>123</v>
      </c>
      <c r="M16" s="83"/>
      <c r="N16" s="84" t="s">
        <v>121</v>
      </c>
      <c r="O16" s="83"/>
      <c r="P16" s="83"/>
      <c r="Q16" s="83"/>
      <c r="R16" s="94"/>
      <c r="S16" s="83"/>
      <c r="T16" s="83"/>
      <c r="U16" s="79"/>
      <c r="V16" s="79"/>
      <c r="W16" s="79"/>
      <c r="X16" s="79"/>
      <c r="Y16" s="79"/>
      <c r="Z16" s="79"/>
      <c r="AA16" s="79"/>
      <c r="AB16" s="79"/>
      <c r="AC16" s="79"/>
      <c r="AD16" s="79"/>
      <c r="AE16" s="79" t="s">
        <v>123</v>
      </c>
      <c r="AF16" s="79"/>
      <c r="AG16" s="79"/>
      <c r="AH16" s="79"/>
      <c r="AI16" s="79"/>
      <c r="AJ16" s="79"/>
      <c r="AK16" s="79"/>
      <c r="AL16" s="79"/>
    </row>
    <row r="17" spans="1:38" ht="16.149999999999999" customHeight="1" x14ac:dyDescent="0.25">
      <c r="A17" s="76">
        <v>14</v>
      </c>
      <c r="B17" s="135"/>
      <c r="C17" s="95" t="s">
        <v>197</v>
      </c>
      <c r="D17" s="87">
        <v>2</v>
      </c>
      <c r="E17" s="137"/>
      <c r="F17" s="79" t="s">
        <v>185</v>
      </c>
      <c r="G17" s="79" t="s">
        <v>198</v>
      </c>
      <c r="H17" s="79"/>
      <c r="I17" s="79"/>
      <c r="J17" s="83"/>
      <c r="K17" s="83" t="s">
        <v>123</v>
      </c>
      <c r="L17" s="83"/>
      <c r="M17" s="83" t="s">
        <v>121</v>
      </c>
      <c r="N17" s="84"/>
      <c r="O17" s="83"/>
      <c r="P17" s="83"/>
      <c r="Q17" s="83"/>
      <c r="R17" s="83"/>
      <c r="S17" s="83"/>
      <c r="T17" s="83"/>
      <c r="U17" s="79"/>
      <c r="V17" s="79"/>
      <c r="W17" s="79"/>
      <c r="X17" s="79"/>
      <c r="Y17" s="79" t="s">
        <v>124</v>
      </c>
      <c r="Z17" s="79"/>
      <c r="AA17" s="79" t="s">
        <v>122</v>
      </c>
      <c r="AB17" s="79"/>
      <c r="AC17" s="79"/>
      <c r="AD17" s="79"/>
      <c r="AE17" s="79" t="s">
        <v>123</v>
      </c>
      <c r="AF17" s="79"/>
      <c r="AG17" s="79"/>
      <c r="AH17" s="79"/>
      <c r="AI17" s="79"/>
      <c r="AJ17" s="79"/>
      <c r="AK17" s="79"/>
      <c r="AL17" s="79"/>
    </row>
    <row r="18" spans="1:38" ht="16.149999999999999" customHeight="1" x14ac:dyDescent="0.25">
      <c r="A18" s="76">
        <v>15</v>
      </c>
      <c r="B18" s="135"/>
      <c r="C18" s="95" t="s">
        <v>199</v>
      </c>
      <c r="D18" s="87">
        <v>2</v>
      </c>
      <c r="E18" s="137"/>
      <c r="F18" s="79" t="s">
        <v>185</v>
      </c>
      <c r="G18" s="79" t="s">
        <v>198</v>
      </c>
      <c r="H18" s="79"/>
      <c r="I18" s="79"/>
      <c r="J18" s="83" t="s">
        <v>123</v>
      </c>
      <c r="K18" s="82"/>
      <c r="L18" s="82"/>
      <c r="M18" s="83" t="s">
        <v>122</v>
      </c>
      <c r="N18" s="84"/>
      <c r="O18" s="83"/>
      <c r="P18" s="83"/>
      <c r="Q18" s="83"/>
      <c r="R18" s="83"/>
      <c r="S18" s="83"/>
      <c r="T18" s="83"/>
      <c r="U18" s="79"/>
      <c r="V18" s="79"/>
      <c r="W18" s="79"/>
      <c r="X18" s="79"/>
      <c r="Y18" s="79" t="s">
        <v>124</v>
      </c>
      <c r="Z18" s="79"/>
      <c r="AA18" s="79" t="s">
        <v>122</v>
      </c>
      <c r="AB18" s="79"/>
      <c r="AC18" s="79"/>
      <c r="AD18" s="79"/>
      <c r="AE18" s="79" t="s">
        <v>123</v>
      </c>
      <c r="AF18" s="79"/>
      <c r="AG18" s="79"/>
      <c r="AH18" s="79"/>
      <c r="AI18" s="79"/>
      <c r="AJ18" s="79" t="s">
        <v>124</v>
      </c>
      <c r="AK18" s="79"/>
      <c r="AL18" s="79"/>
    </row>
    <row r="19" spans="1:38" ht="16.149999999999999" customHeight="1" x14ac:dyDescent="0.25">
      <c r="A19" s="76">
        <v>19</v>
      </c>
      <c r="B19" s="138">
        <v>3</v>
      </c>
      <c r="C19" s="96" t="s">
        <v>200</v>
      </c>
      <c r="D19" s="97">
        <v>2</v>
      </c>
      <c r="E19" s="140">
        <f>SUM(D19:D29)</f>
        <v>24</v>
      </c>
      <c r="F19" s="79" t="s">
        <v>179</v>
      </c>
      <c r="G19" s="79" t="s">
        <v>180</v>
      </c>
      <c r="H19" s="79"/>
      <c r="I19" s="79"/>
      <c r="J19" s="79"/>
      <c r="K19" s="79"/>
      <c r="L19" s="79"/>
      <c r="M19" s="79"/>
      <c r="N19" s="79"/>
      <c r="O19" s="79"/>
      <c r="P19" s="79"/>
      <c r="Q19" s="79"/>
      <c r="R19" s="79"/>
      <c r="S19" s="79"/>
      <c r="T19" s="79"/>
      <c r="U19" s="79"/>
      <c r="V19" s="79"/>
      <c r="W19" s="79"/>
      <c r="X19" s="79"/>
      <c r="Y19" s="79"/>
      <c r="Z19" s="79"/>
      <c r="AA19" s="79"/>
      <c r="AB19" s="79"/>
      <c r="AC19" s="79"/>
      <c r="AD19" s="79"/>
      <c r="AE19" s="79" t="s">
        <v>123</v>
      </c>
      <c r="AF19" s="79"/>
      <c r="AG19" s="79" t="s">
        <v>122</v>
      </c>
      <c r="AH19" s="79"/>
      <c r="AI19" s="79"/>
      <c r="AJ19" s="79"/>
      <c r="AK19" s="79"/>
      <c r="AL19" s="79"/>
    </row>
    <row r="20" spans="1:38" ht="16.149999999999999" customHeight="1" x14ac:dyDescent="0.25">
      <c r="A20" s="80">
        <v>18</v>
      </c>
      <c r="B20" s="139"/>
      <c r="C20" s="96" t="s">
        <v>201</v>
      </c>
      <c r="D20" s="97">
        <v>3</v>
      </c>
      <c r="E20" s="141"/>
      <c r="F20" s="79" t="s">
        <v>179</v>
      </c>
      <c r="G20" s="79" t="s">
        <v>180</v>
      </c>
      <c r="H20" s="79"/>
      <c r="I20" s="79"/>
      <c r="J20" s="79"/>
      <c r="K20" s="79"/>
      <c r="L20" s="79"/>
      <c r="M20" s="79"/>
      <c r="N20" s="79"/>
      <c r="O20" s="79"/>
      <c r="P20" s="79"/>
      <c r="Q20" s="79"/>
      <c r="R20" s="79"/>
      <c r="S20" s="79"/>
      <c r="T20" s="79"/>
      <c r="U20" s="79"/>
      <c r="V20" s="79"/>
      <c r="W20" s="79"/>
      <c r="X20" s="79"/>
      <c r="Y20" s="79"/>
      <c r="Z20" s="79"/>
      <c r="AA20" s="79"/>
      <c r="AB20" s="79"/>
      <c r="AC20" s="79"/>
      <c r="AD20" s="79"/>
      <c r="AE20" s="79" t="s">
        <v>123</v>
      </c>
      <c r="AF20" s="79"/>
      <c r="AG20" s="79"/>
      <c r="AH20" s="79"/>
      <c r="AI20" s="79" t="s">
        <v>122</v>
      </c>
      <c r="AJ20" s="79" t="s">
        <v>122</v>
      </c>
      <c r="AK20" s="79" t="s">
        <v>122</v>
      </c>
      <c r="AL20" s="79"/>
    </row>
    <row r="21" spans="1:38" ht="16.149999999999999" customHeight="1" x14ac:dyDescent="0.25">
      <c r="A21" s="76">
        <v>13</v>
      </c>
      <c r="B21" s="139"/>
      <c r="C21" s="98"/>
      <c r="D21" s="99">
        <v>3</v>
      </c>
      <c r="E21" s="141"/>
      <c r="F21" s="79" t="s">
        <v>185</v>
      </c>
      <c r="G21" s="79" t="s">
        <v>196</v>
      </c>
      <c r="H21" s="79"/>
      <c r="I21" s="79"/>
      <c r="J21" s="83"/>
      <c r="K21" s="83"/>
      <c r="L21" s="83"/>
      <c r="M21" s="83"/>
      <c r="N21" s="84" t="s">
        <v>121</v>
      </c>
      <c r="O21" s="83"/>
      <c r="P21" s="83"/>
      <c r="Q21" s="83"/>
      <c r="R21" s="83" t="s">
        <v>121</v>
      </c>
      <c r="S21" s="83"/>
      <c r="T21" s="83"/>
      <c r="U21" s="79"/>
      <c r="V21" s="79"/>
      <c r="W21" s="79"/>
      <c r="X21" s="79" t="s">
        <v>121</v>
      </c>
      <c r="Y21" s="79"/>
      <c r="Z21" s="79"/>
      <c r="AA21" s="79"/>
      <c r="AB21" s="79"/>
      <c r="AC21" s="79"/>
      <c r="AD21" s="79"/>
      <c r="AE21" s="79" t="s">
        <v>123</v>
      </c>
      <c r="AF21" s="79"/>
      <c r="AG21" s="79"/>
      <c r="AH21" s="79"/>
      <c r="AI21" s="79"/>
      <c r="AJ21" s="79" t="s">
        <v>123</v>
      </c>
      <c r="AK21" s="79"/>
      <c r="AL21" s="79"/>
    </row>
    <row r="22" spans="1:38" ht="16.149999999999999" customHeight="1" x14ac:dyDescent="0.25">
      <c r="A22" s="76">
        <v>16</v>
      </c>
      <c r="B22" s="139"/>
      <c r="C22" s="91" t="s">
        <v>202</v>
      </c>
      <c r="D22" s="97">
        <v>2</v>
      </c>
      <c r="E22" s="141"/>
      <c r="F22" s="79" t="s">
        <v>195</v>
      </c>
      <c r="G22" s="79" t="s">
        <v>192</v>
      </c>
      <c r="H22" s="79"/>
      <c r="I22" s="79"/>
      <c r="J22" s="83"/>
      <c r="K22" s="83"/>
      <c r="L22" s="83" t="s">
        <v>123</v>
      </c>
      <c r="M22" s="83" t="s">
        <v>123</v>
      </c>
      <c r="N22" s="84"/>
      <c r="O22" s="83"/>
      <c r="P22" s="83"/>
      <c r="Q22" s="83"/>
      <c r="R22" s="83"/>
      <c r="S22" s="83"/>
      <c r="T22" s="83"/>
      <c r="U22" s="79"/>
      <c r="V22" s="79" t="s">
        <v>123</v>
      </c>
      <c r="W22" s="79"/>
      <c r="X22" s="79"/>
      <c r="Y22" s="79"/>
      <c r="Z22" s="79" t="s">
        <v>123</v>
      </c>
      <c r="AA22" s="79" t="s">
        <v>123</v>
      </c>
      <c r="AB22" s="79" t="s">
        <v>123</v>
      </c>
      <c r="AC22" s="79" t="s">
        <v>123</v>
      </c>
      <c r="AD22" s="79" t="s">
        <v>123</v>
      </c>
      <c r="AE22" s="79" t="s">
        <v>123</v>
      </c>
      <c r="AF22" s="79"/>
      <c r="AG22" s="79"/>
      <c r="AH22" s="79"/>
      <c r="AI22" s="79"/>
      <c r="AJ22" s="79" t="s">
        <v>123</v>
      </c>
      <c r="AK22" s="79"/>
      <c r="AL22" s="79"/>
    </row>
    <row r="23" spans="1:38" ht="16.149999999999999" customHeight="1" x14ac:dyDescent="0.25">
      <c r="A23" s="76">
        <v>17</v>
      </c>
      <c r="B23" s="139"/>
      <c r="C23" s="100"/>
      <c r="D23" s="99">
        <v>3</v>
      </c>
      <c r="E23" s="141"/>
      <c r="F23" s="79" t="s">
        <v>185</v>
      </c>
      <c r="G23" s="79" t="s">
        <v>203</v>
      </c>
      <c r="H23" s="79"/>
      <c r="I23" s="79"/>
      <c r="J23" s="79"/>
      <c r="K23" s="79" t="s">
        <v>123</v>
      </c>
      <c r="L23" s="79"/>
      <c r="M23" s="79"/>
      <c r="N23" s="101"/>
      <c r="O23" s="79" t="s">
        <v>122</v>
      </c>
      <c r="P23" s="79" t="s">
        <v>121</v>
      </c>
      <c r="Q23" s="79"/>
      <c r="R23" s="79"/>
      <c r="S23" s="79"/>
      <c r="T23" s="79"/>
      <c r="U23" s="79"/>
      <c r="V23" s="79"/>
      <c r="W23" s="79"/>
      <c r="X23" s="79" t="s">
        <v>121</v>
      </c>
      <c r="Y23" s="79" t="s">
        <v>123</v>
      </c>
      <c r="Z23" s="79"/>
      <c r="AA23" s="79" t="s">
        <v>122</v>
      </c>
      <c r="AB23" s="79"/>
      <c r="AC23" s="79"/>
      <c r="AD23" s="79"/>
      <c r="AE23" s="79" t="s">
        <v>123</v>
      </c>
      <c r="AF23" s="79"/>
      <c r="AG23" s="79"/>
      <c r="AH23" s="79"/>
      <c r="AI23" s="79"/>
      <c r="AJ23" s="79" t="s">
        <v>123</v>
      </c>
      <c r="AK23" s="79"/>
      <c r="AL23" s="79"/>
    </row>
    <row r="24" spans="1:38" ht="16.149999999999999" customHeight="1" x14ac:dyDescent="0.25">
      <c r="A24" s="76">
        <v>20</v>
      </c>
      <c r="B24" s="139"/>
      <c r="C24" s="95" t="s">
        <v>204</v>
      </c>
      <c r="D24" s="97">
        <v>2</v>
      </c>
      <c r="E24" s="141"/>
      <c r="F24" s="79" t="s">
        <v>195</v>
      </c>
      <c r="G24" s="79" t="s">
        <v>198</v>
      </c>
      <c r="H24" s="79"/>
      <c r="I24" s="79"/>
      <c r="J24" s="79"/>
      <c r="K24" s="79"/>
      <c r="L24" s="83" t="s">
        <v>123</v>
      </c>
      <c r="M24" s="79" t="s">
        <v>123</v>
      </c>
      <c r="N24" s="79"/>
      <c r="O24" s="79"/>
      <c r="P24" s="79"/>
      <c r="Q24" s="79"/>
      <c r="R24" s="79"/>
      <c r="S24" s="79"/>
      <c r="T24" s="79"/>
      <c r="U24" s="79"/>
      <c r="V24" s="79" t="s">
        <v>123</v>
      </c>
      <c r="W24" s="79"/>
      <c r="X24" s="79"/>
      <c r="Y24" s="79" t="s">
        <v>123</v>
      </c>
      <c r="Z24" s="79" t="s">
        <v>122</v>
      </c>
      <c r="AA24" s="79" t="s">
        <v>123</v>
      </c>
      <c r="AB24" s="79" t="s">
        <v>123</v>
      </c>
      <c r="AC24" s="79" t="s">
        <v>123</v>
      </c>
      <c r="AD24" s="79" t="s">
        <v>123</v>
      </c>
      <c r="AE24" s="79" t="s">
        <v>123</v>
      </c>
      <c r="AF24" s="79"/>
      <c r="AG24" s="79"/>
      <c r="AH24" s="79"/>
      <c r="AI24" s="79"/>
      <c r="AJ24" s="79" t="s">
        <v>123</v>
      </c>
      <c r="AK24" s="79"/>
      <c r="AL24" s="79"/>
    </row>
    <row r="25" spans="1:38" ht="16.149999999999999" customHeight="1" x14ac:dyDescent="0.25">
      <c r="A25" s="76">
        <v>22</v>
      </c>
      <c r="B25" s="139"/>
      <c r="C25" s="95" t="s">
        <v>205</v>
      </c>
      <c r="D25" s="97">
        <v>2</v>
      </c>
      <c r="E25" s="141"/>
      <c r="F25" s="79" t="s">
        <v>195</v>
      </c>
      <c r="G25" s="79" t="s">
        <v>198</v>
      </c>
      <c r="H25" s="79"/>
      <c r="I25" s="79"/>
      <c r="J25" s="79"/>
      <c r="K25" s="79"/>
      <c r="L25" s="83" t="s">
        <v>123</v>
      </c>
      <c r="M25" s="79" t="s">
        <v>123</v>
      </c>
      <c r="N25" s="79"/>
      <c r="O25" s="79"/>
      <c r="P25" s="79"/>
      <c r="Q25" s="79"/>
      <c r="R25" s="79"/>
      <c r="S25" s="79"/>
      <c r="T25" s="79"/>
      <c r="U25" s="79"/>
      <c r="V25" s="79" t="s">
        <v>123</v>
      </c>
      <c r="W25" s="79"/>
      <c r="X25" s="79"/>
      <c r="Y25" s="79" t="s">
        <v>123</v>
      </c>
      <c r="Z25" s="79" t="s">
        <v>122</v>
      </c>
      <c r="AA25" s="79" t="s">
        <v>123</v>
      </c>
      <c r="AB25" s="79" t="s">
        <v>123</v>
      </c>
      <c r="AC25" s="79" t="s">
        <v>123</v>
      </c>
      <c r="AD25" s="79" t="s">
        <v>123</v>
      </c>
      <c r="AE25" s="79" t="s">
        <v>123</v>
      </c>
      <c r="AF25" s="79"/>
      <c r="AG25" s="79"/>
      <c r="AH25" s="79"/>
      <c r="AI25" s="79"/>
      <c r="AJ25" s="79" t="s">
        <v>123</v>
      </c>
      <c r="AK25" s="79"/>
      <c r="AL25" s="79"/>
    </row>
    <row r="26" spans="1:38" ht="16.149999999999999" customHeight="1" x14ac:dyDescent="0.25">
      <c r="A26" s="76">
        <v>21</v>
      </c>
      <c r="B26" s="139"/>
      <c r="C26" s="95" t="s">
        <v>206</v>
      </c>
      <c r="D26" s="97">
        <v>2</v>
      </c>
      <c r="E26" s="141"/>
      <c r="F26" s="79" t="s">
        <v>195</v>
      </c>
      <c r="G26" s="79" t="s">
        <v>198</v>
      </c>
      <c r="H26" s="79"/>
      <c r="I26" s="79"/>
      <c r="J26" s="79"/>
      <c r="K26" s="79"/>
      <c r="L26" s="83" t="s">
        <v>123</v>
      </c>
      <c r="M26" s="79" t="s">
        <v>123</v>
      </c>
      <c r="N26" s="79"/>
      <c r="O26" s="79"/>
      <c r="P26" s="79"/>
      <c r="Q26" s="79"/>
      <c r="R26" s="79" t="s">
        <v>121</v>
      </c>
      <c r="S26" s="79"/>
      <c r="T26" s="79"/>
      <c r="U26" s="79"/>
      <c r="V26" s="79" t="s">
        <v>123</v>
      </c>
      <c r="W26" s="79"/>
      <c r="X26" s="79" t="s">
        <v>123</v>
      </c>
      <c r="Y26" s="79" t="s">
        <v>123</v>
      </c>
      <c r="Z26" s="79" t="s">
        <v>124</v>
      </c>
      <c r="AA26" s="79" t="s">
        <v>123</v>
      </c>
      <c r="AB26" s="79" t="s">
        <v>123</v>
      </c>
      <c r="AC26" s="79" t="s">
        <v>123</v>
      </c>
      <c r="AD26" s="79" t="s">
        <v>123</v>
      </c>
      <c r="AE26" s="79" t="s">
        <v>123</v>
      </c>
      <c r="AF26" s="79"/>
      <c r="AG26" s="79"/>
      <c r="AH26" s="79"/>
      <c r="AI26" s="79"/>
      <c r="AJ26" s="79" t="s">
        <v>123</v>
      </c>
      <c r="AK26" s="79"/>
      <c r="AL26" s="79"/>
    </row>
    <row r="27" spans="1:38" ht="16.149999999999999" customHeight="1" x14ac:dyDescent="0.25">
      <c r="A27" s="76">
        <v>23</v>
      </c>
      <c r="B27" s="139"/>
      <c r="C27" s="102" t="s">
        <v>207</v>
      </c>
      <c r="D27" s="97">
        <v>2</v>
      </c>
      <c r="E27" s="141"/>
      <c r="F27" s="79" t="s">
        <v>185</v>
      </c>
      <c r="G27" s="79" t="s">
        <v>208</v>
      </c>
      <c r="H27" s="79"/>
      <c r="I27" s="79"/>
      <c r="J27" s="79"/>
      <c r="K27" s="79"/>
      <c r="L27" s="79"/>
      <c r="M27" s="79"/>
      <c r="N27" s="79"/>
      <c r="O27" s="79"/>
      <c r="P27" s="79" t="s">
        <v>121</v>
      </c>
      <c r="Q27" s="79"/>
      <c r="R27" s="79" t="s">
        <v>121</v>
      </c>
      <c r="S27" s="79"/>
      <c r="T27" s="79"/>
      <c r="U27" s="79"/>
      <c r="V27" s="79"/>
      <c r="W27" s="79"/>
      <c r="X27" s="79" t="s">
        <v>121</v>
      </c>
      <c r="Y27" s="79" t="s">
        <v>123</v>
      </c>
      <c r="Z27" s="79"/>
      <c r="AA27" s="79" t="s">
        <v>122</v>
      </c>
      <c r="AB27" s="79"/>
      <c r="AC27" s="79"/>
      <c r="AD27" s="79"/>
      <c r="AE27" s="79" t="s">
        <v>123</v>
      </c>
      <c r="AF27" s="79"/>
      <c r="AG27" s="79"/>
      <c r="AH27" s="79"/>
      <c r="AI27" s="79"/>
      <c r="AJ27" s="79" t="s">
        <v>123</v>
      </c>
      <c r="AK27" s="79"/>
      <c r="AL27" s="79"/>
    </row>
    <row r="28" spans="1:38" ht="16.149999999999999" customHeight="1" x14ac:dyDescent="0.25">
      <c r="A28" s="76">
        <v>24</v>
      </c>
      <c r="B28" s="139"/>
      <c r="C28" s="102" t="s">
        <v>209</v>
      </c>
      <c r="D28" s="97">
        <v>2</v>
      </c>
      <c r="E28" s="141"/>
      <c r="F28" s="79" t="s">
        <v>185</v>
      </c>
      <c r="G28" s="79" t="s">
        <v>208</v>
      </c>
      <c r="H28" s="79"/>
      <c r="I28" s="79"/>
      <c r="J28" s="79"/>
      <c r="K28" s="79"/>
      <c r="L28" s="79"/>
      <c r="M28" s="79"/>
      <c r="N28" s="79"/>
      <c r="O28" s="79"/>
      <c r="P28" s="79" t="s">
        <v>121</v>
      </c>
      <c r="Q28" s="79"/>
      <c r="R28" s="79" t="s">
        <v>121</v>
      </c>
      <c r="S28" s="79"/>
      <c r="T28" s="79"/>
      <c r="U28" s="79"/>
      <c r="V28" s="79"/>
      <c r="W28" s="79"/>
      <c r="X28" s="79" t="s">
        <v>121</v>
      </c>
      <c r="Y28" s="79" t="s">
        <v>123</v>
      </c>
      <c r="Z28" s="79"/>
      <c r="AA28" s="79" t="s">
        <v>122</v>
      </c>
      <c r="AB28" s="79"/>
      <c r="AC28" s="79"/>
      <c r="AD28" s="79"/>
      <c r="AE28" s="79" t="s">
        <v>123</v>
      </c>
      <c r="AF28" s="79"/>
      <c r="AG28" s="79"/>
      <c r="AH28" s="79"/>
      <c r="AI28" s="79"/>
      <c r="AJ28" s="79" t="s">
        <v>123</v>
      </c>
      <c r="AK28" s="79"/>
      <c r="AL28" s="79"/>
    </row>
    <row r="29" spans="1:38" ht="16.149999999999999" customHeight="1" x14ac:dyDescent="0.25">
      <c r="A29" s="76">
        <v>28</v>
      </c>
      <c r="B29" s="139"/>
      <c r="C29" s="103" t="s">
        <v>210</v>
      </c>
      <c r="D29" s="97">
        <v>1</v>
      </c>
      <c r="E29" s="141"/>
      <c r="F29" s="79" t="s">
        <v>211</v>
      </c>
      <c r="G29" s="79" t="s">
        <v>211</v>
      </c>
      <c r="H29" s="79"/>
      <c r="I29" s="79"/>
      <c r="J29" s="79" t="s">
        <v>123</v>
      </c>
      <c r="K29" s="79" t="s">
        <v>123</v>
      </c>
      <c r="L29" s="79" t="s">
        <v>123</v>
      </c>
      <c r="M29" s="79" t="s">
        <v>123</v>
      </c>
      <c r="N29" s="79" t="s">
        <v>123</v>
      </c>
      <c r="O29" s="79" t="s">
        <v>123</v>
      </c>
      <c r="P29" s="79" t="s">
        <v>123</v>
      </c>
      <c r="Q29" s="79" t="s">
        <v>123</v>
      </c>
      <c r="R29" s="79" t="s">
        <v>123</v>
      </c>
      <c r="S29" s="79"/>
      <c r="T29" s="79"/>
      <c r="U29" s="79" t="s">
        <v>123</v>
      </c>
      <c r="V29" s="79" t="s">
        <v>125</v>
      </c>
      <c r="W29" s="79" t="s">
        <v>123</v>
      </c>
      <c r="X29" s="79" t="s">
        <v>125</v>
      </c>
      <c r="Y29" s="79" t="s">
        <v>125</v>
      </c>
      <c r="Z29" s="79" t="s">
        <v>123</v>
      </c>
      <c r="AA29" s="79" t="s">
        <v>125</v>
      </c>
      <c r="AB29" s="79"/>
      <c r="AC29" s="79"/>
      <c r="AD29" s="79"/>
      <c r="AE29" s="79" t="s">
        <v>123</v>
      </c>
      <c r="AF29" s="79" t="s">
        <v>123</v>
      </c>
      <c r="AG29" s="79" t="s">
        <v>123</v>
      </c>
      <c r="AH29" s="79" t="s">
        <v>123</v>
      </c>
      <c r="AI29" s="79"/>
      <c r="AJ29" s="79" t="s">
        <v>123</v>
      </c>
      <c r="AK29" s="79"/>
      <c r="AL29" s="79" t="s">
        <v>123</v>
      </c>
    </row>
    <row r="30" spans="1:38" ht="16.149999999999999" customHeight="1" x14ac:dyDescent="0.25">
      <c r="A30" s="80">
        <v>29</v>
      </c>
      <c r="B30" s="142">
        <v>4</v>
      </c>
      <c r="C30" s="81" t="s">
        <v>212</v>
      </c>
      <c r="D30" s="104">
        <v>2</v>
      </c>
      <c r="E30" s="142">
        <f>SUM(D30:D41)</f>
        <v>24</v>
      </c>
      <c r="F30" s="79" t="s">
        <v>179</v>
      </c>
      <c r="G30" s="79" t="s">
        <v>180</v>
      </c>
      <c r="H30" s="79"/>
      <c r="I30" s="79"/>
      <c r="J30" s="79"/>
      <c r="K30" s="79"/>
      <c r="N30" s="79"/>
      <c r="O30" s="79"/>
      <c r="P30" s="79"/>
      <c r="Q30" s="79"/>
      <c r="R30" s="79"/>
      <c r="S30" s="79"/>
      <c r="T30" s="79"/>
      <c r="U30" s="79"/>
      <c r="V30" s="79"/>
      <c r="W30" s="79"/>
      <c r="X30" s="79"/>
      <c r="Y30" s="79"/>
      <c r="Z30" s="79"/>
      <c r="AA30" s="79"/>
      <c r="AB30" s="79"/>
      <c r="AC30" s="79"/>
      <c r="AD30" s="79"/>
      <c r="AE30" s="79" t="s">
        <v>123</v>
      </c>
      <c r="AF30" s="79"/>
      <c r="AG30" s="79"/>
      <c r="AH30" s="79"/>
      <c r="AI30" s="79" t="s">
        <v>122</v>
      </c>
      <c r="AJ30" s="79" t="s">
        <v>126</v>
      </c>
      <c r="AK30" s="79" t="s">
        <v>126</v>
      </c>
      <c r="AL30" s="79"/>
    </row>
    <row r="31" spans="1:38" ht="16.149999999999999" customHeight="1" x14ac:dyDescent="0.25">
      <c r="A31" s="76">
        <v>25</v>
      </c>
      <c r="B31" s="143"/>
      <c r="C31" s="98"/>
      <c r="D31" s="104">
        <v>3</v>
      </c>
      <c r="E31" s="143"/>
      <c r="F31" s="79" t="s">
        <v>185</v>
      </c>
      <c r="G31" s="79" t="s">
        <v>196</v>
      </c>
      <c r="H31" s="79"/>
      <c r="I31" s="79"/>
      <c r="J31" s="79"/>
      <c r="K31" s="79" t="s">
        <v>123</v>
      </c>
      <c r="L31" s="79"/>
      <c r="M31" s="79"/>
      <c r="N31" s="79" t="s">
        <v>122</v>
      </c>
      <c r="O31" s="79" t="s">
        <v>121</v>
      </c>
      <c r="P31" s="79"/>
      <c r="Q31" s="79"/>
      <c r="R31" s="79"/>
      <c r="S31" s="79"/>
      <c r="T31" s="79"/>
      <c r="U31" s="79"/>
      <c r="V31" s="79"/>
      <c r="W31" s="79"/>
      <c r="X31" s="79"/>
      <c r="Y31" s="79"/>
      <c r="Z31" s="79"/>
      <c r="AA31" s="79" t="s">
        <v>122</v>
      </c>
      <c r="AB31" s="79"/>
      <c r="AC31" s="79"/>
      <c r="AD31" s="79"/>
      <c r="AE31" s="79" t="s">
        <v>123</v>
      </c>
      <c r="AF31" s="79"/>
      <c r="AG31" s="79"/>
      <c r="AH31" s="79"/>
      <c r="AI31" s="79"/>
      <c r="AJ31" s="79" t="s">
        <v>123</v>
      </c>
      <c r="AK31" s="79"/>
      <c r="AL31" s="79"/>
    </row>
    <row r="32" spans="1:38" ht="16.149999999999999" customHeight="1" x14ac:dyDescent="0.25">
      <c r="A32" s="76">
        <v>31</v>
      </c>
      <c r="B32" s="143"/>
      <c r="C32" s="102" t="s">
        <v>213</v>
      </c>
      <c r="D32" s="104">
        <v>2</v>
      </c>
      <c r="E32" s="143"/>
      <c r="F32" s="79" t="s">
        <v>195</v>
      </c>
      <c r="G32" s="79" t="s">
        <v>208</v>
      </c>
      <c r="H32" s="79"/>
      <c r="I32" s="79"/>
      <c r="J32" s="79"/>
      <c r="K32" s="79"/>
      <c r="L32" s="83" t="s">
        <v>123</v>
      </c>
      <c r="M32" s="79" t="s">
        <v>123</v>
      </c>
      <c r="N32" s="79"/>
      <c r="O32" s="79"/>
      <c r="P32" s="79" t="s">
        <v>123</v>
      </c>
      <c r="Q32" s="79"/>
      <c r="R32" s="79" t="s">
        <v>123</v>
      </c>
      <c r="S32" s="79"/>
      <c r="T32" s="79"/>
      <c r="U32" s="79"/>
      <c r="V32" s="79" t="s">
        <v>123</v>
      </c>
      <c r="W32" s="79"/>
      <c r="X32" s="79" t="s">
        <v>123</v>
      </c>
      <c r="Y32" s="79" t="s">
        <v>123</v>
      </c>
      <c r="Z32" s="79"/>
      <c r="AA32" s="79" t="s">
        <v>123</v>
      </c>
      <c r="AB32" s="79" t="s">
        <v>123</v>
      </c>
      <c r="AC32" s="79" t="s">
        <v>123</v>
      </c>
      <c r="AD32" s="79" t="s">
        <v>123</v>
      </c>
      <c r="AE32" s="79" t="s">
        <v>123</v>
      </c>
      <c r="AF32" s="79"/>
      <c r="AG32" s="79"/>
      <c r="AH32" s="79"/>
      <c r="AI32" s="79"/>
      <c r="AJ32" s="79" t="s">
        <v>123</v>
      </c>
      <c r="AK32" s="79"/>
      <c r="AL32" s="79" t="s">
        <v>123</v>
      </c>
    </row>
    <row r="33" spans="1:38" ht="16.149999999999999" customHeight="1" x14ac:dyDescent="0.25">
      <c r="A33" s="76">
        <v>30</v>
      </c>
      <c r="B33" s="143"/>
      <c r="C33" s="102" t="s">
        <v>214</v>
      </c>
      <c r="D33" s="104">
        <v>2</v>
      </c>
      <c r="E33" s="143"/>
      <c r="F33" s="79" t="s">
        <v>195</v>
      </c>
      <c r="G33" s="79" t="s">
        <v>208</v>
      </c>
      <c r="H33" s="79"/>
      <c r="I33" s="79"/>
      <c r="J33" s="79"/>
      <c r="K33" s="79"/>
      <c r="L33" s="83" t="s">
        <v>123</v>
      </c>
      <c r="M33" s="79" t="s">
        <v>123</v>
      </c>
      <c r="N33" s="79"/>
      <c r="O33" s="79"/>
      <c r="P33" s="79" t="s">
        <v>123</v>
      </c>
      <c r="Q33" s="79"/>
      <c r="R33" s="79" t="s">
        <v>123</v>
      </c>
      <c r="S33" s="79"/>
      <c r="T33" s="79"/>
      <c r="U33" s="79"/>
      <c r="V33" s="79" t="s">
        <v>123</v>
      </c>
      <c r="W33" s="79"/>
      <c r="X33" s="79" t="s">
        <v>123</v>
      </c>
      <c r="Y33" s="79" t="s">
        <v>123</v>
      </c>
      <c r="Z33" s="79"/>
      <c r="AA33" s="79" t="s">
        <v>123</v>
      </c>
      <c r="AB33" s="79" t="s">
        <v>123</v>
      </c>
      <c r="AC33" s="79" t="s">
        <v>123</v>
      </c>
      <c r="AD33" s="79" t="s">
        <v>123</v>
      </c>
      <c r="AE33" s="79" t="s">
        <v>123</v>
      </c>
      <c r="AF33" s="79"/>
      <c r="AG33" s="79"/>
      <c r="AH33" s="79"/>
      <c r="AI33" s="79"/>
      <c r="AJ33" s="79" t="s">
        <v>123</v>
      </c>
      <c r="AK33" s="79"/>
      <c r="AL33" s="79" t="s">
        <v>123</v>
      </c>
    </row>
    <row r="34" spans="1:38" ht="16.149999999999999" customHeight="1" x14ac:dyDescent="0.25">
      <c r="A34" s="76">
        <v>26</v>
      </c>
      <c r="B34" s="143"/>
      <c r="C34" s="100"/>
      <c r="D34" s="104">
        <v>2</v>
      </c>
      <c r="E34" s="143"/>
      <c r="F34" s="79" t="s">
        <v>195</v>
      </c>
      <c r="G34" s="79" t="s">
        <v>203</v>
      </c>
      <c r="H34" s="79"/>
      <c r="I34" s="79"/>
      <c r="J34" s="79"/>
      <c r="K34" s="79"/>
      <c r="L34" s="83" t="s">
        <v>123</v>
      </c>
      <c r="M34" s="79" t="s">
        <v>123</v>
      </c>
      <c r="N34" s="79" t="s">
        <v>123</v>
      </c>
      <c r="O34" s="79" t="s">
        <v>123</v>
      </c>
      <c r="P34" s="79" t="s">
        <v>123</v>
      </c>
      <c r="Q34" s="79" t="s">
        <v>122</v>
      </c>
      <c r="R34" s="79" t="s">
        <v>123</v>
      </c>
      <c r="S34" s="79"/>
      <c r="T34" s="79" t="s">
        <v>121</v>
      </c>
      <c r="U34" s="79" t="s">
        <v>121</v>
      </c>
      <c r="V34" s="79" t="s">
        <v>123</v>
      </c>
      <c r="W34" s="79"/>
      <c r="X34" s="79" t="s">
        <v>123</v>
      </c>
      <c r="Y34" s="79" t="s">
        <v>123</v>
      </c>
      <c r="Z34" s="79" t="s">
        <v>123</v>
      </c>
      <c r="AA34" s="79" t="s">
        <v>123</v>
      </c>
      <c r="AB34" s="79" t="s">
        <v>123</v>
      </c>
      <c r="AC34" s="79" t="s">
        <v>123</v>
      </c>
      <c r="AD34" s="79" t="s">
        <v>123</v>
      </c>
      <c r="AE34" s="79" t="s">
        <v>123</v>
      </c>
      <c r="AF34" s="79"/>
      <c r="AG34" s="79"/>
      <c r="AH34" s="79"/>
      <c r="AI34" s="79"/>
      <c r="AJ34" s="79" t="s">
        <v>123</v>
      </c>
      <c r="AK34" s="79"/>
      <c r="AL34" s="79" t="s">
        <v>123</v>
      </c>
    </row>
    <row r="35" spans="1:38" ht="16.149999999999999" customHeight="1" x14ac:dyDescent="0.25">
      <c r="A35" s="76">
        <v>27</v>
      </c>
      <c r="B35" s="143"/>
      <c r="C35" s="98"/>
      <c r="D35" s="104">
        <v>2</v>
      </c>
      <c r="E35" s="143"/>
      <c r="F35" s="79" t="s">
        <v>185</v>
      </c>
      <c r="G35" s="79" t="s">
        <v>196</v>
      </c>
      <c r="H35" s="79"/>
      <c r="I35" s="79"/>
      <c r="J35" s="79" t="s">
        <v>123</v>
      </c>
      <c r="K35" s="79"/>
      <c r="L35" s="79"/>
      <c r="M35" s="79"/>
      <c r="N35" s="79" t="s">
        <v>122</v>
      </c>
      <c r="O35" s="79"/>
      <c r="P35" s="79"/>
      <c r="Q35" s="79"/>
      <c r="R35" s="79"/>
      <c r="S35" s="79"/>
      <c r="T35" s="79"/>
      <c r="U35" s="79"/>
      <c r="V35" s="79"/>
      <c r="W35" s="79"/>
      <c r="X35" s="79"/>
      <c r="Y35" s="79"/>
      <c r="Z35" s="79" t="s">
        <v>122</v>
      </c>
      <c r="AA35" s="79" t="s">
        <v>122</v>
      </c>
      <c r="AB35" s="79"/>
      <c r="AC35" s="79"/>
      <c r="AD35" s="79"/>
      <c r="AE35" s="79" t="s">
        <v>123</v>
      </c>
      <c r="AF35" s="79"/>
      <c r="AG35" s="79"/>
      <c r="AH35" s="79"/>
      <c r="AI35" s="79"/>
      <c r="AJ35" s="79" t="s">
        <v>123</v>
      </c>
      <c r="AK35" s="79"/>
      <c r="AL35" s="79"/>
    </row>
    <row r="36" spans="1:38" ht="16.149999999999999" customHeight="1" x14ac:dyDescent="0.25">
      <c r="A36" s="76">
        <v>32</v>
      </c>
      <c r="B36" s="143"/>
      <c r="C36" s="98"/>
      <c r="D36" s="104">
        <v>2</v>
      </c>
      <c r="E36" s="143"/>
      <c r="F36" s="79" t="s">
        <v>185</v>
      </c>
      <c r="G36" s="79" t="s">
        <v>196</v>
      </c>
      <c r="H36" s="79"/>
      <c r="I36" s="79"/>
      <c r="J36" s="79"/>
      <c r="K36" s="79" t="s">
        <v>125</v>
      </c>
      <c r="L36" s="79"/>
      <c r="M36" s="79"/>
      <c r="N36" s="79" t="s">
        <v>122</v>
      </c>
      <c r="O36" s="79"/>
      <c r="P36" s="79"/>
      <c r="Q36" s="79"/>
      <c r="R36" s="79"/>
      <c r="S36" s="79"/>
      <c r="T36" s="79"/>
      <c r="U36" s="79"/>
      <c r="V36" s="79"/>
      <c r="W36" s="79"/>
      <c r="X36" s="79"/>
      <c r="Y36" s="79"/>
      <c r="Z36" s="79"/>
      <c r="AA36" s="79" t="s">
        <v>121</v>
      </c>
      <c r="AB36" s="79"/>
      <c r="AC36" s="79"/>
      <c r="AD36" s="79"/>
      <c r="AE36" s="79" t="s">
        <v>123</v>
      </c>
      <c r="AF36" s="79"/>
      <c r="AG36" s="79"/>
      <c r="AH36" s="79"/>
      <c r="AI36" s="79"/>
      <c r="AJ36" s="79" t="s">
        <v>123</v>
      </c>
      <c r="AK36" s="79"/>
      <c r="AL36" s="79"/>
    </row>
    <row r="37" spans="1:38" ht="16.149999999999999" customHeight="1" x14ac:dyDescent="0.25">
      <c r="A37" s="76">
        <v>33</v>
      </c>
      <c r="B37" s="143"/>
      <c r="C37" s="98"/>
      <c r="D37" s="104">
        <v>2</v>
      </c>
      <c r="E37" s="143"/>
      <c r="F37" s="79" t="s">
        <v>195</v>
      </c>
      <c r="G37" s="79" t="s">
        <v>196</v>
      </c>
      <c r="H37" s="79"/>
      <c r="I37" s="79"/>
      <c r="J37" s="79"/>
      <c r="K37" s="79"/>
      <c r="L37" s="83" t="s">
        <v>123</v>
      </c>
      <c r="M37" s="79"/>
      <c r="N37" s="79" t="s">
        <v>123</v>
      </c>
      <c r="O37" s="79"/>
      <c r="P37" s="79" t="s">
        <v>121</v>
      </c>
      <c r="Q37" s="79"/>
      <c r="R37" s="79" t="s">
        <v>123</v>
      </c>
      <c r="S37" s="79"/>
      <c r="T37" s="79" t="s">
        <v>124</v>
      </c>
      <c r="U37" s="79"/>
      <c r="V37" s="79" t="s">
        <v>123</v>
      </c>
      <c r="W37" s="79"/>
      <c r="X37" s="79" t="s">
        <v>123</v>
      </c>
      <c r="Y37" s="79"/>
      <c r="Z37" s="79" t="s">
        <v>123</v>
      </c>
      <c r="AA37" s="79" t="s">
        <v>123</v>
      </c>
      <c r="AB37" s="79" t="s">
        <v>123</v>
      </c>
      <c r="AC37" s="79" t="s">
        <v>123</v>
      </c>
      <c r="AD37" s="79" t="s">
        <v>123</v>
      </c>
      <c r="AE37" s="79" t="s">
        <v>123</v>
      </c>
      <c r="AF37" s="79"/>
      <c r="AG37" s="79"/>
      <c r="AH37" s="79"/>
      <c r="AI37" s="79"/>
      <c r="AJ37" s="79" t="s">
        <v>123</v>
      </c>
      <c r="AK37" s="79"/>
      <c r="AL37" s="79"/>
    </row>
    <row r="38" spans="1:38" ht="16.149999999999999" customHeight="1" x14ac:dyDescent="0.25">
      <c r="A38" s="76">
        <v>35</v>
      </c>
      <c r="B38" s="143"/>
      <c r="C38" s="100"/>
      <c r="D38" s="104">
        <v>2</v>
      </c>
      <c r="E38" s="143"/>
      <c r="F38" s="79" t="s">
        <v>185</v>
      </c>
      <c r="G38" s="79" t="s">
        <v>203</v>
      </c>
      <c r="H38" s="79"/>
      <c r="I38" s="79"/>
      <c r="J38" s="79"/>
      <c r="K38" s="79"/>
      <c r="L38" s="79"/>
      <c r="M38" s="79"/>
      <c r="N38" s="79" t="s">
        <v>123</v>
      </c>
      <c r="O38" s="79"/>
      <c r="P38" s="79"/>
      <c r="Q38" s="79"/>
      <c r="R38" s="79" t="s">
        <v>121</v>
      </c>
      <c r="S38" s="79"/>
      <c r="T38" s="79"/>
      <c r="U38" s="79"/>
      <c r="V38" s="79"/>
      <c r="W38" s="79"/>
      <c r="X38" s="79"/>
      <c r="Y38" s="79" t="s">
        <v>123</v>
      </c>
      <c r="Z38" s="79"/>
      <c r="AA38" s="79" t="s">
        <v>122</v>
      </c>
      <c r="AB38" s="79"/>
      <c r="AC38" s="79"/>
      <c r="AD38" s="79"/>
      <c r="AE38" s="79" t="s">
        <v>123</v>
      </c>
      <c r="AF38" s="79"/>
      <c r="AG38" s="79"/>
      <c r="AH38" s="79"/>
      <c r="AI38" s="79"/>
      <c r="AJ38" s="79" t="s">
        <v>123</v>
      </c>
      <c r="AK38" s="79"/>
      <c r="AL38" s="79"/>
    </row>
    <row r="39" spans="1:38" ht="16.149999999999999" customHeight="1" x14ac:dyDescent="0.25">
      <c r="A39" s="76">
        <v>36</v>
      </c>
      <c r="B39" s="143"/>
      <c r="C39" s="100" t="s">
        <v>215</v>
      </c>
      <c r="D39" s="104">
        <v>2</v>
      </c>
      <c r="E39" s="143"/>
      <c r="F39" s="79" t="s">
        <v>195</v>
      </c>
      <c r="G39" s="79" t="s">
        <v>203</v>
      </c>
      <c r="H39" s="79"/>
      <c r="I39" s="79"/>
      <c r="J39" s="79"/>
      <c r="K39" s="79"/>
      <c r="L39" s="83" t="s">
        <v>123</v>
      </c>
      <c r="M39" s="79" t="s">
        <v>123</v>
      </c>
      <c r="N39" s="79" t="s">
        <v>123</v>
      </c>
      <c r="O39" s="79" t="s">
        <v>123</v>
      </c>
      <c r="P39" s="79"/>
      <c r="Q39" s="79" t="s">
        <v>122</v>
      </c>
      <c r="R39" s="79"/>
      <c r="S39" s="79" t="s">
        <v>122</v>
      </c>
      <c r="T39" s="79" t="s">
        <v>121</v>
      </c>
      <c r="U39" s="79" t="s">
        <v>122</v>
      </c>
      <c r="V39" s="79" t="s">
        <v>123</v>
      </c>
      <c r="W39" s="79"/>
      <c r="X39" s="79" t="s">
        <v>123</v>
      </c>
      <c r="Y39" s="79"/>
      <c r="Z39" s="79" t="s">
        <v>123</v>
      </c>
      <c r="AA39" s="79" t="s">
        <v>123</v>
      </c>
      <c r="AB39" s="79" t="s">
        <v>123</v>
      </c>
      <c r="AC39" s="79" t="s">
        <v>123</v>
      </c>
      <c r="AD39" s="79" t="s">
        <v>123</v>
      </c>
      <c r="AE39" s="79" t="s">
        <v>123</v>
      </c>
      <c r="AF39" s="79"/>
      <c r="AG39" s="79"/>
      <c r="AH39" s="79"/>
      <c r="AI39" s="79"/>
      <c r="AJ39" s="79" t="s">
        <v>123</v>
      </c>
      <c r="AK39" s="79"/>
      <c r="AL39" s="79"/>
    </row>
    <row r="40" spans="1:38" ht="16.149999999999999" customHeight="1" x14ac:dyDescent="0.25">
      <c r="A40" s="76">
        <v>34</v>
      </c>
      <c r="B40" s="143"/>
      <c r="C40" s="100"/>
      <c r="D40" s="104">
        <v>2</v>
      </c>
      <c r="E40" s="143"/>
      <c r="F40" s="79" t="s">
        <v>195</v>
      </c>
      <c r="G40" s="79" t="s">
        <v>203</v>
      </c>
      <c r="H40" s="79"/>
      <c r="I40" s="79"/>
      <c r="J40" s="79"/>
      <c r="K40" s="79"/>
      <c r="L40" s="83" t="s">
        <v>123</v>
      </c>
      <c r="M40" s="79"/>
      <c r="N40" s="79"/>
      <c r="O40" s="79"/>
      <c r="P40" s="79" t="s">
        <v>122</v>
      </c>
      <c r="Q40" s="79"/>
      <c r="R40" s="79" t="s">
        <v>121</v>
      </c>
      <c r="S40" s="79"/>
      <c r="T40" s="79"/>
      <c r="U40" s="79"/>
      <c r="V40" s="79"/>
      <c r="W40" s="79"/>
      <c r="X40" s="79" t="s">
        <v>121</v>
      </c>
      <c r="Y40" s="79"/>
      <c r="Z40" s="79"/>
      <c r="AA40" s="79" t="s">
        <v>122</v>
      </c>
      <c r="AB40" s="79"/>
      <c r="AC40" s="79"/>
      <c r="AD40" s="79"/>
      <c r="AE40" s="79" t="s">
        <v>123</v>
      </c>
      <c r="AF40" s="79"/>
      <c r="AG40" s="79"/>
      <c r="AH40" s="79"/>
      <c r="AI40" s="79"/>
      <c r="AJ40" s="79" t="s">
        <v>123</v>
      </c>
      <c r="AK40" s="79"/>
      <c r="AL40" s="79"/>
    </row>
    <row r="41" spans="1:38" ht="16.149999999999999" customHeight="1" x14ac:dyDescent="0.25">
      <c r="A41" s="76">
        <v>38</v>
      </c>
      <c r="B41" s="143"/>
      <c r="C41" s="103" t="s">
        <v>216</v>
      </c>
      <c r="D41" s="104">
        <v>1</v>
      </c>
      <c r="E41" s="143"/>
      <c r="F41" s="79" t="s">
        <v>211</v>
      </c>
      <c r="G41" s="79" t="s">
        <v>211</v>
      </c>
      <c r="H41" s="79"/>
      <c r="I41" s="79"/>
      <c r="J41" s="79" t="s">
        <v>123</v>
      </c>
      <c r="K41" s="79" t="s">
        <v>123</v>
      </c>
      <c r="L41" s="79" t="s">
        <v>123</v>
      </c>
      <c r="M41" s="79" t="s">
        <v>125</v>
      </c>
      <c r="N41" s="79" t="s">
        <v>123</v>
      </c>
      <c r="O41" s="79" t="s">
        <v>125</v>
      </c>
      <c r="P41" s="79" t="s">
        <v>125</v>
      </c>
      <c r="Q41" s="79" t="s">
        <v>125</v>
      </c>
      <c r="R41" s="79" t="s">
        <v>125</v>
      </c>
      <c r="S41" s="79" t="s">
        <v>123</v>
      </c>
      <c r="T41" s="79" t="s">
        <v>125</v>
      </c>
      <c r="U41" s="79" t="s">
        <v>123</v>
      </c>
      <c r="V41" s="79" t="s">
        <v>125</v>
      </c>
      <c r="W41" s="79" t="s">
        <v>125</v>
      </c>
      <c r="X41" s="79" t="s">
        <v>125</v>
      </c>
      <c r="Y41" s="79" t="s">
        <v>127</v>
      </c>
      <c r="Z41" s="79" t="s">
        <v>123</v>
      </c>
      <c r="AA41" s="79" t="s">
        <v>127</v>
      </c>
      <c r="AB41" s="79" t="s">
        <v>127</v>
      </c>
      <c r="AC41" s="79" t="s">
        <v>127</v>
      </c>
      <c r="AD41" s="79" t="s">
        <v>127</v>
      </c>
      <c r="AE41" s="79" t="s">
        <v>125</v>
      </c>
      <c r="AF41" s="79" t="s">
        <v>123</v>
      </c>
      <c r="AG41" s="79" t="s">
        <v>123</v>
      </c>
      <c r="AH41" s="79" t="s">
        <v>123</v>
      </c>
      <c r="AI41" s="79"/>
      <c r="AJ41" s="79" t="s">
        <v>125</v>
      </c>
      <c r="AK41" s="79"/>
      <c r="AL41" s="79" t="s">
        <v>125</v>
      </c>
    </row>
    <row r="42" spans="1:38" ht="16.149999999999999" customHeight="1" x14ac:dyDescent="0.25">
      <c r="A42" s="76">
        <v>34</v>
      </c>
      <c r="B42" s="105"/>
      <c r="C42" s="100"/>
      <c r="D42" s="106">
        <v>2</v>
      </c>
      <c r="E42" s="131">
        <f>SUM(D42:D45)</f>
        <v>13</v>
      </c>
      <c r="F42" s="79" t="s">
        <v>195</v>
      </c>
      <c r="G42" s="79" t="s">
        <v>203</v>
      </c>
      <c r="H42" s="79"/>
      <c r="I42" s="79"/>
      <c r="J42" s="79"/>
      <c r="K42" s="79"/>
      <c r="L42" s="83" t="s">
        <v>123</v>
      </c>
      <c r="M42" s="79" t="s">
        <v>123</v>
      </c>
      <c r="N42" s="79"/>
      <c r="O42" s="79"/>
      <c r="P42" s="79" t="s">
        <v>123</v>
      </c>
      <c r="Q42" s="79" t="s">
        <v>124</v>
      </c>
      <c r="R42" s="79" t="s">
        <v>123</v>
      </c>
      <c r="S42" s="79"/>
      <c r="T42" s="79"/>
      <c r="U42" s="79"/>
      <c r="V42" s="79" t="s">
        <v>123</v>
      </c>
      <c r="W42" s="79"/>
      <c r="X42" s="79" t="s">
        <v>123</v>
      </c>
      <c r="Y42" s="79" t="s">
        <v>123</v>
      </c>
      <c r="Z42" s="79"/>
      <c r="AA42" s="79" t="s">
        <v>123</v>
      </c>
      <c r="AB42" s="79" t="s">
        <v>123</v>
      </c>
      <c r="AC42" s="79" t="s">
        <v>123</v>
      </c>
      <c r="AD42" s="79" t="s">
        <v>123</v>
      </c>
      <c r="AE42" s="79" t="s">
        <v>123</v>
      </c>
      <c r="AF42" s="79"/>
      <c r="AG42" s="79"/>
      <c r="AH42" s="79"/>
      <c r="AI42" s="79"/>
      <c r="AJ42" s="79" t="s">
        <v>123</v>
      </c>
      <c r="AK42" s="79"/>
      <c r="AL42" s="79" t="s">
        <v>123</v>
      </c>
    </row>
    <row r="43" spans="1:38" x14ac:dyDescent="0.25">
      <c r="A43" s="80">
        <v>39</v>
      </c>
      <c r="B43" s="132"/>
      <c r="C43" s="100"/>
      <c r="D43" s="106">
        <v>2</v>
      </c>
      <c r="E43" s="132"/>
      <c r="F43" s="79" t="s">
        <v>195</v>
      </c>
      <c r="G43" s="79" t="s">
        <v>203</v>
      </c>
      <c r="H43" s="79"/>
      <c r="I43" s="79"/>
      <c r="J43" s="79"/>
      <c r="K43" s="79"/>
      <c r="L43" s="83" t="s">
        <v>123</v>
      </c>
      <c r="M43" s="79" t="s">
        <v>125</v>
      </c>
      <c r="N43" s="79" t="s">
        <v>123</v>
      </c>
      <c r="O43" s="79" t="s">
        <v>123</v>
      </c>
      <c r="P43" s="79"/>
      <c r="Q43" s="79" t="s">
        <v>123</v>
      </c>
      <c r="R43" s="79" t="s">
        <v>123</v>
      </c>
      <c r="S43" s="79"/>
      <c r="T43" s="79" t="s">
        <v>121</v>
      </c>
      <c r="U43" s="79"/>
      <c r="V43" s="79" t="s">
        <v>123</v>
      </c>
      <c r="W43" s="79"/>
      <c r="X43" s="79" t="s">
        <v>123</v>
      </c>
      <c r="Y43" s="79" t="s">
        <v>123</v>
      </c>
      <c r="Z43" s="79"/>
      <c r="AA43" s="79" t="s">
        <v>123</v>
      </c>
      <c r="AB43" s="79" t="s">
        <v>123</v>
      </c>
      <c r="AC43" s="79" t="s">
        <v>123</v>
      </c>
      <c r="AD43" s="79" t="s">
        <v>123</v>
      </c>
      <c r="AE43" s="79" t="s">
        <v>123</v>
      </c>
      <c r="AF43" s="79"/>
      <c r="AG43" s="79"/>
      <c r="AH43" s="79"/>
      <c r="AI43" s="79"/>
      <c r="AJ43" s="79" t="s">
        <v>123</v>
      </c>
      <c r="AK43" s="79"/>
      <c r="AL43" s="79" t="s">
        <v>123</v>
      </c>
    </row>
    <row r="44" spans="1:38" x14ac:dyDescent="0.25">
      <c r="A44" s="76">
        <v>40</v>
      </c>
      <c r="B44" s="132"/>
      <c r="C44" s="107" t="s">
        <v>217</v>
      </c>
      <c r="D44" s="108">
        <v>3</v>
      </c>
      <c r="E44" s="132"/>
      <c r="F44" s="79" t="s">
        <v>211</v>
      </c>
      <c r="G44" s="79" t="s">
        <v>211</v>
      </c>
      <c r="H44" s="79"/>
      <c r="I44" s="79"/>
      <c r="J44" s="79" t="s">
        <v>125</v>
      </c>
      <c r="K44" s="79" t="s">
        <v>125</v>
      </c>
      <c r="L44" s="79" t="s">
        <v>127</v>
      </c>
      <c r="M44" s="79" t="s">
        <v>127</v>
      </c>
      <c r="N44" s="79" t="s">
        <v>127</v>
      </c>
      <c r="O44" s="79" t="s">
        <v>127</v>
      </c>
      <c r="P44" s="79" t="s">
        <v>127</v>
      </c>
      <c r="Q44" s="79" t="s">
        <v>127</v>
      </c>
      <c r="R44" s="79" t="s">
        <v>127</v>
      </c>
      <c r="S44" s="79" t="s">
        <v>123</v>
      </c>
      <c r="T44" s="79" t="s">
        <v>125</v>
      </c>
      <c r="U44" s="79" t="s">
        <v>123</v>
      </c>
      <c r="V44" s="79" t="s">
        <v>127</v>
      </c>
      <c r="W44" s="79" t="s">
        <v>127</v>
      </c>
      <c r="X44" s="79" t="s">
        <v>127</v>
      </c>
      <c r="Y44" s="79" t="s">
        <v>127</v>
      </c>
      <c r="Z44" s="79" t="s">
        <v>125</v>
      </c>
      <c r="AA44" s="79" t="s">
        <v>127</v>
      </c>
      <c r="AB44" s="79" t="s">
        <v>127</v>
      </c>
      <c r="AC44" s="79" t="s">
        <v>127</v>
      </c>
      <c r="AD44" s="79" t="s">
        <v>127</v>
      </c>
      <c r="AE44" s="79" t="s">
        <v>127</v>
      </c>
      <c r="AF44" s="79" t="s">
        <v>125</v>
      </c>
      <c r="AG44" s="79" t="s">
        <v>123</v>
      </c>
      <c r="AH44" s="79" t="s">
        <v>123</v>
      </c>
      <c r="AI44" s="79"/>
      <c r="AJ44" s="79" t="s">
        <v>125</v>
      </c>
      <c r="AK44" s="79"/>
      <c r="AL44" s="79" t="s">
        <v>127</v>
      </c>
    </row>
    <row r="45" spans="1:38" x14ac:dyDescent="0.25">
      <c r="A45" s="76">
        <v>41</v>
      </c>
      <c r="B45" s="132"/>
      <c r="C45" s="103" t="s">
        <v>218</v>
      </c>
      <c r="D45" s="106">
        <v>6</v>
      </c>
      <c r="E45" s="133"/>
      <c r="F45" s="79" t="s">
        <v>211</v>
      </c>
      <c r="G45" s="79" t="s">
        <v>211</v>
      </c>
      <c r="H45" s="79"/>
      <c r="I45" s="79"/>
      <c r="J45" s="79" t="s">
        <v>125</v>
      </c>
      <c r="K45" s="79" t="s">
        <v>125</v>
      </c>
      <c r="L45" s="79" t="s">
        <v>125</v>
      </c>
      <c r="M45" s="79" t="s">
        <v>125</v>
      </c>
      <c r="N45" s="79" t="s">
        <v>125</v>
      </c>
      <c r="O45" s="79" t="s">
        <v>125</v>
      </c>
      <c r="P45" s="79" t="s">
        <v>125</v>
      </c>
      <c r="Q45" s="79" t="s">
        <v>127</v>
      </c>
      <c r="R45" s="79" t="s">
        <v>125</v>
      </c>
      <c r="S45" s="79" t="s">
        <v>125</v>
      </c>
      <c r="T45" s="79"/>
      <c r="U45" s="79"/>
      <c r="V45" s="79" t="s">
        <v>125</v>
      </c>
      <c r="W45" s="79" t="s">
        <v>125</v>
      </c>
      <c r="X45" s="79" t="s">
        <v>125</v>
      </c>
      <c r="Y45" s="79" t="s">
        <v>123</v>
      </c>
      <c r="Z45" s="79" t="s">
        <v>125</v>
      </c>
      <c r="AA45" s="79" t="s">
        <v>125</v>
      </c>
      <c r="AB45" s="79" t="s">
        <v>125</v>
      </c>
      <c r="AC45" s="79" t="s">
        <v>125</v>
      </c>
      <c r="AD45" s="79" t="s">
        <v>125</v>
      </c>
      <c r="AE45" s="79" t="s">
        <v>123</v>
      </c>
      <c r="AF45" s="79" t="s">
        <v>127</v>
      </c>
      <c r="AG45" s="79" t="s">
        <v>125</v>
      </c>
      <c r="AH45" s="79" t="s">
        <v>125</v>
      </c>
      <c r="AI45" s="79" t="s">
        <v>125</v>
      </c>
      <c r="AJ45" s="79" t="s">
        <v>125</v>
      </c>
      <c r="AK45" s="79" t="s">
        <v>125</v>
      </c>
      <c r="AL45" s="79" t="s">
        <v>125</v>
      </c>
    </row>
    <row r="46" spans="1:38" ht="18.75" x14ac:dyDescent="0.25">
      <c r="B46" s="109"/>
      <c r="C46" s="109"/>
      <c r="D46" s="110"/>
      <c r="E46" s="111">
        <f>E4+E10+E19+E30+E42</f>
        <v>100</v>
      </c>
    </row>
    <row r="47" spans="1:38" x14ac:dyDescent="0.25">
      <c r="B47" s="112"/>
      <c r="C47" s="112"/>
      <c r="D47" s="113"/>
      <c r="E47" s="113"/>
    </row>
    <row r="48" spans="1:38" x14ac:dyDescent="0.25">
      <c r="B48" s="112"/>
      <c r="C48" s="112"/>
      <c r="D48" s="113"/>
      <c r="E48" s="113"/>
      <c r="J48" s="79"/>
      <c r="K48" s="79"/>
      <c r="L48" s="79"/>
      <c r="M48" s="79"/>
      <c r="N48" s="114" t="s">
        <v>198</v>
      </c>
      <c r="O48" s="79">
        <f>SUMIF($G$5:$G$45,"DTK",$D$5:$D$45)</f>
        <v>10</v>
      </c>
      <c r="P48" s="79">
        <f>COUNTIF($G$5:$G$45,"DTK")</f>
        <v>5</v>
      </c>
      <c r="Q48" s="79"/>
      <c r="R48" s="79"/>
      <c r="S48" s="79"/>
      <c r="T48" s="79"/>
      <c r="W48" s="92" t="s">
        <v>219</v>
      </c>
      <c r="X48" s="92" t="s">
        <v>220</v>
      </c>
    </row>
    <row r="49" spans="2:24" x14ac:dyDescent="0.25">
      <c r="B49" s="112"/>
      <c r="C49" s="112"/>
      <c r="D49" s="113"/>
      <c r="E49" s="113"/>
      <c r="J49" s="79"/>
      <c r="K49" s="79"/>
      <c r="L49" s="79"/>
      <c r="M49" s="79"/>
      <c r="N49" s="115" t="s">
        <v>180</v>
      </c>
      <c r="O49" s="79">
        <f>SUMIF($G$5:$G$45,"CHT",$D$5:$D$45)</f>
        <v>26</v>
      </c>
      <c r="P49" s="79">
        <f>COUNTIF($G$5:$G$45,"CHT")</f>
        <v>9</v>
      </c>
      <c r="Q49" s="79"/>
      <c r="R49" s="79"/>
      <c r="S49" s="79"/>
      <c r="T49" s="79"/>
      <c r="W49" s="79">
        <v>90</v>
      </c>
      <c r="X49" s="79"/>
    </row>
    <row r="50" spans="2:24" x14ac:dyDescent="0.25">
      <c r="B50" s="112"/>
      <c r="C50" s="112"/>
      <c r="D50" s="113"/>
      <c r="E50" s="113"/>
      <c r="J50" s="79"/>
      <c r="K50" s="79"/>
      <c r="L50" s="79"/>
      <c r="M50" s="79"/>
      <c r="N50" s="116" t="s">
        <v>211</v>
      </c>
      <c r="O50" s="79">
        <f>SUMIF($G$5:$G$45,"DA",$D$5:$D$45)</f>
        <v>11</v>
      </c>
      <c r="P50" s="79">
        <f>COUNTIF($G$5:$G$45,"DA")</f>
        <v>4</v>
      </c>
      <c r="Q50" s="79"/>
      <c r="R50" s="116" t="s">
        <v>221</v>
      </c>
      <c r="S50" s="79">
        <f>SUMIF($F$5:$F$45,"DA",$D$5:$D$45)</f>
        <v>11</v>
      </c>
      <c r="T50" s="79">
        <f>COUNTIF($F$5:$F$45,"DA")</f>
        <v>4</v>
      </c>
      <c r="W50" s="79"/>
      <c r="X50" s="79"/>
    </row>
    <row r="51" spans="2:24" x14ac:dyDescent="0.25">
      <c r="B51" s="112"/>
      <c r="C51" s="112"/>
      <c r="D51" s="113"/>
      <c r="E51" s="113"/>
      <c r="J51" s="79"/>
      <c r="K51" s="79"/>
      <c r="L51" s="79"/>
      <c r="M51" s="79"/>
      <c r="N51" s="117" t="s">
        <v>186</v>
      </c>
      <c r="O51" s="79">
        <f>SUMIF($G$5:$G$45,"CHK",$D$5:$D$45)</f>
        <v>6</v>
      </c>
      <c r="P51" s="79">
        <f>COUNTIF($G$5:$G$45,"CHK")</f>
        <v>3</v>
      </c>
      <c r="Q51" s="79"/>
      <c r="S51" s="79"/>
      <c r="T51" s="79"/>
      <c r="W51" s="79"/>
      <c r="X51" s="79"/>
    </row>
    <row r="52" spans="2:24" x14ac:dyDescent="0.25">
      <c r="B52" s="112"/>
      <c r="C52" s="112"/>
      <c r="D52" s="113"/>
      <c r="E52" s="113"/>
      <c r="J52" s="115">
        <v>10</v>
      </c>
      <c r="K52" s="79">
        <v>30</v>
      </c>
      <c r="L52" s="79">
        <f>COUNTIF($F$5:F83,"CH")</f>
        <v>9</v>
      </c>
      <c r="M52" s="79"/>
      <c r="N52" s="118" t="s">
        <v>222</v>
      </c>
      <c r="O52" s="79">
        <f>SUMIF($G$5:$G$45,"DT",$D$5:$D$45)</f>
        <v>8</v>
      </c>
      <c r="P52" s="79">
        <f>COUNTIF($G$5:$G$45,"DT")</f>
        <v>4</v>
      </c>
      <c r="Q52" s="79"/>
      <c r="R52" s="115">
        <v>10</v>
      </c>
      <c r="S52" s="79">
        <f>SUMIF($F$5:$F$45,"CH",$D$5:$D$45)</f>
        <v>26</v>
      </c>
      <c r="T52" s="79">
        <f>COUNTIF($F$5:$F$45,"CH")</f>
        <v>9</v>
      </c>
      <c r="W52" s="79">
        <f>S52*15</f>
        <v>390</v>
      </c>
      <c r="X52" s="73" t="e">
        <f>W52*100/$W$18</f>
        <v>#DIV/0!</v>
      </c>
    </row>
    <row r="53" spans="2:24" x14ac:dyDescent="0.25">
      <c r="B53" s="112"/>
      <c r="C53" s="112"/>
      <c r="D53" s="113"/>
      <c r="E53" s="113"/>
      <c r="J53" s="119">
        <v>12</v>
      </c>
      <c r="K53" s="79">
        <v>24</v>
      </c>
      <c r="L53" s="79">
        <v>11</v>
      </c>
      <c r="M53" s="79"/>
      <c r="N53" s="120" t="s">
        <v>192</v>
      </c>
      <c r="O53" s="79">
        <f>SUMIF($G$5:$G$45,"Đ",$D$5:$D$45)</f>
        <v>6</v>
      </c>
      <c r="P53" s="79">
        <f>COUNTIF($G$5:$G$45,"Đ")</f>
        <v>3</v>
      </c>
      <c r="Q53" s="79"/>
      <c r="R53" s="79" t="s">
        <v>185</v>
      </c>
      <c r="S53" s="79">
        <f>SUMIF($F$5:$F$45,"LT",$D$5:$D$45)</f>
        <v>33</v>
      </c>
      <c r="T53" s="79">
        <f>COUNTIF($F$5:$F$45,"LT")</f>
        <v>15</v>
      </c>
      <c r="W53" s="79">
        <f>S53*30</f>
        <v>990</v>
      </c>
      <c r="X53" s="73" t="e">
        <f>(W53+W49)*100/$W$18</f>
        <v>#DIV/0!</v>
      </c>
    </row>
    <row r="54" spans="2:24" x14ac:dyDescent="0.25">
      <c r="B54" s="112"/>
      <c r="C54" s="112"/>
      <c r="D54" s="113"/>
      <c r="E54" s="113"/>
      <c r="J54" s="116">
        <v>20</v>
      </c>
      <c r="K54" s="79">
        <v>46</v>
      </c>
      <c r="L54" s="79">
        <v>20</v>
      </c>
      <c r="M54" s="79"/>
      <c r="N54" s="121" t="s">
        <v>196</v>
      </c>
      <c r="O54" s="79">
        <f>SUMIF($G$5:$G$45,"CK",$D$5:$D$45)</f>
        <v>14</v>
      </c>
      <c r="P54" s="79">
        <f>COUNTIF($G$5:$G$45,"CK")</f>
        <v>6</v>
      </c>
      <c r="Q54" s="79"/>
      <c r="R54" s="79" t="s">
        <v>195</v>
      </c>
      <c r="S54" s="79">
        <f>SUMIF($F$5:$F$45,"TH",$D$5:$D$45)</f>
        <v>26</v>
      </c>
      <c r="T54" s="79">
        <f>COUNTIF($F$5:$F$45,"TH")</f>
        <v>13</v>
      </c>
      <c r="W54" s="79"/>
      <c r="X54" s="79"/>
    </row>
    <row r="55" spans="2:24" x14ac:dyDescent="0.25">
      <c r="J55" s="83"/>
      <c r="K55" s="79"/>
      <c r="L55" s="79"/>
      <c r="M55" s="79"/>
      <c r="N55" s="122" t="s">
        <v>203</v>
      </c>
      <c r="O55" s="79">
        <f>SUMIF($G$5:$G$45,"CDT",$D$5:$D$45)</f>
        <v>15</v>
      </c>
      <c r="P55" s="79">
        <f>COUNTIF($G$5:$G$45,"CDT")</f>
        <v>7</v>
      </c>
      <c r="Q55" s="79"/>
      <c r="R55" s="79"/>
      <c r="S55" s="79"/>
      <c r="T55" s="79"/>
      <c r="W55" s="79"/>
      <c r="X55" s="79"/>
    </row>
    <row r="56" spans="2:24" x14ac:dyDescent="0.25">
      <c r="J56" s="79"/>
      <c r="K56" s="79"/>
      <c r="L56" s="79"/>
      <c r="M56" s="79"/>
      <c r="N56" s="79"/>
      <c r="O56" s="79"/>
      <c r="P56" s="79"/>
      <c r="Q56" s="79"/>
      <c r="R56" s="79"/>
      <c r="S56" s="79"/>
      <c r="T56" s="79"/>
      <c r="W56" s="79">
        <f>SUM(W49:W53)</f>
        <v>1470</v>
      </c>
      <c r="X56" s="79"/>
    </row>
    <row r="57" spans="2:24" x14ac:dyDescent="0.25">
      <c r="J57" s="79"/>
      <c r="K57" s="73">
        <f>SUM(K52:K54)</f>
        <v>100</v>
      </c>
      <c r="L57" s="73">
        <f>SUM(L52:L54)</f>
        <v>40</v>
      </c>
      <c r="M57" s="79"/>
      <c r="N57" s="79"/>
      <c r="O57" s="73">
        <f>SUM(O48:O55)</f>
        <v>96</v>
      </c>
      <c r="P57" s="73">
        <f>SUM(P48:P55)</f>
        <v>41</v>
      </c>
      <c r="Q57" s="79"/>
      <c r="R57" s="79"/>
      <c r="S57" s="73">
        <f>SUM(S50:S54)</f>
        <v>96</v>
      </c>
      <c r="T57" s="73">
        <f>SUM(T50:T54)</f>
        <v>41</v>
      </c>
    </row>
  </sheetData>
  <mergeCells count="15">
    <mergeCell ref="B4:B9"/>
    <mergeCell ref="E4:E9"/>
    <mergeCell ref="A1:A2"/>
    <mergeCell ref="B1:B2"/>
    <mergeCell ref="C1:C2"/>
    <mergeCell ref="D1:E2"/>
    <mergeCell ref="F1:AL1"/>
    <mergeCell ref="E42:E45"/>
    <mergeCell ref="B43:B45"/>
    <mergeCell ref="B10:B18"/>
    <mergeCell ref="E10:E18"/>
    <mergeCell ref="B19:B29"/>
    <mergeCell ref="E19:E29"/>
    <mergeCell ref="B30:B41"/>
    <mergeCell ref="E30:E41"/>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CDIO DDT</vt:lpstr>
      <vt:lpstr>D DT 5 HK</vt:lpstr>
      <vt:lpstr>CHUẨN ĐẦU RA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AspireF5</dc:creator>
  <cp:lastModifiedBy>Administrator</cp:lastModifiedBy>
  <cp:lastPrinted>2019-09-12T04:29:54Z</cp:lastPrinted>
  <dcterms:created xsi:type="dcterms:W3CDTF">2019-09-05T07:47:24Z</dcterms:created>
  <dcterms:modified xsi:type="dcterms:W3CDTF">2019-09-25T02:41:39Z</dcterms:modified>
</cp:coreProperties>
</file>